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065" tabRatio="722"/>
  </bookViews>
  <sheets>
    <sheet name="1-1凤庆县一般公共预算收入情况表" sheetId="1" r:id="rId1"/>
    <sheet name="1-2凤庆县一般公共预算支出情况表" sheetId="2" r:id="rId2"/>
    <sheet name="1-3县本级一般公共预算收入情况表" sheetId="3" r:id="rId3"/>
    <sheet name="1-4县本级一般公共预算支出情况表（公开到项级）" sheetId="4" r:id="rId4"/>
    <sheet name="1-5县本级一般公共预算基本支出情况表（公开到款级）" sheetId="5" r:id="rId5"/>
    <sheet name="1-6县本级一般公共预算支出表（县对下转移支付项目）" sheetId="6" r:id="rId6"/>
    <sheet name="1-7凤庆县分地区税收返还和转移支付预算表" sheetId="7" r:id="rId7"/>
    <sheet name="1-8凤庆县本级“三公”经费预算财政拨款情况统计表" sheetId="8" r:id="rId8"/>
    <sheet name="2-1凤庆县政府性基金预算收入情况表" sheetId="9" r:id="rId9"/>
    <sheet name="2-2凤庆县政府性基金预算支出情况表" sheetId="10" r:id="rId10"/>
    <sheet name="2-3县本级政府性基金预算收入情况表" sheetId="11" r:id="rId11"/>
    <sheet name="2-4县本级政府性基金预算支出情况表（公开到项级）" sheetId="12" r:id="rId12"/>
    <sheet name="2-5县本级政府性基金支出表（县对下转移支付）" sheetId="13" r:id="rId13"/>
    <sheet name="3-1凤庆县国有资本经营收入预算情况表" sheetId="14" r:id="rId14"/>
    <sheet name="3-2凤庆县国有资本经营支出预算情况表" sheetId="15" r:id="rId15"/>
    <sheet name="3-3县本级国有资本经营收入预算情况表" sheetId="16" r:id="rId16"/>
    <sheet name="3-4县本级国有资本经营支出预算情况表（公开到项级）" sheetId="17" r:id="rId17"/>
    <sheet name="3-5 凤庆县国有资本经营预算转移支付表（分地区）" sheetId="18" r:id="rId18"/>
    <sheet name="3-6 国有资本经营预算转移支付表（分项目）" sheetId="19" r:id="rId19"/>
    <sheet name="4-1凤庆县社会保险基金收入预算情况表" sheetId="20" r:id="rId20"/>
    <sheet name="4-2凤庆县社会保险基金支出预算情况表" sheetId="21" r:id="rId21"/>
    <sheet name="4-3县本级社会保险基金收入预算情况表" sheetId="22" r:id="rId22"/>
    <sheet name="4-4县本级社会保险基金支出预算情况表" sheetId="23" r:id="rId23"/>
    <sheet name="5-1   2019年地方政府债务限额及余额预算情况表" sheetId="24" r:id="rId24"/>
    <sheet name="5-2  2019年地方政府一般债务余额情况表" sheetId="25" r:id="rId25"/>
    <sheet name="5-3  县本级2019年地方政府一般债务余额情况表" sheetId="26" r:id="rId26"/>
    <sheet name="5-4 2019年地方政府专项债务余额情况表" sheetId="27" r:id="rId27"/>
    <sheet name="5-5 本级2019年地方政府专项债务余额情况表（本级）" sheetId="28" r:id="rId28"/>
    <sheet name="5-6 地方政府债券发行及还本付息情况表" sheetId="29" r:id="rId29"/>
    <sheet name="5-7 凤庆县2020年本级政府专项债务限额和余额情况表" sheetId="30" r:id="rId30"/>
    <sheet name="5-8 2019年年初新增地方政府债券资金安排表" sheetId="31" r:id="rId31"/>
    <sheet name="6-1重大政策和重点项目绩效目标表" sheetId="32" r:id="rId32"/>
    <sheet name="6-2重点工作情况解释说明汇总表" sheetId="33" r:id="rId33"/>
  </sheets>
  <externalReferences>
    <externalReference r:id="rId34"/>
    <externalReference r:id="rId35"/>
    <externalReference r:id="rId36"/>
  </externalReferences>
  <definedNames>
    <definedName name="_xlnm._FilterDatabase" localSheetId="0" hidden="1">'1-1凤庆县一般公共预算收入情况表'!$A$4:$E$40</definedName>
    <definedName name="_xlnm._FilterDatabase" localSheetId="1" hidden="1">'1-2凤庆县一般公共预算支出情况表'!$A$3:$F$38</definedName>
    <definedName name="_xlnm._FilterDatabase" localSheetId="2" hidden="1">'1-3县本级一般公共预算收入情况表'!$A$4:$D$40</definedName>
    <definedName name="_xlnm._FilterDatabase" localSheetId="3" hidden="1">'1-4县本级一般公共预算支出情况表（公开到项级）'!$A$3:$D$1294</definedName>
    <definedName name="_xlnm._FilterDatabase" localSheetId="4" hidden="1">'1-5县本级一般公共预算基本支出情况表（公开到款级）'!$A$3:$B$31</definedName>
    <definedName name="_xlnm._FilterDatabase" localSheetId="5" hidden="1">'1-6县本级一般公共预算支出表（县对下转移支付项目）'!$A$3:$B$43</definedName>
    <definedName name="_xlnm._FilterDatabase" localSheetId="8" hidden="1">'2-1凤庆县政府性基金预算收入情况表'!$A$3:$D$32</definedName>
    <definedName name="_xlnm._FilterDatabase" localSheetId="9" hidden="1">'2-2凤庆县政府性基金预算支出情况表'!$A$3:$D$47</definedName>
    <definedName name="_xlnm._FilterDatabase" localSheetId="10" hidden="1">'2-3县本级政府性基金预算收入情况表'!$A$3:$D$32</definedName>
    <definedName name="_xlnm._FilterDatabase" localSheetId="11" hidden="1">'2-4县本级政府性基金预算支出情况表（公开到项级）'!$A$3:$D$47</definedName>
    <definedName name="_xlnm._FilterDatabase" localSheetId="12" hidden="1">'2-5县本级政府性基金支出表（县对下转移支付）'!$A$3:$D$11</definedName>
    <definedName name="_xlnm._FilterDatabase" localSheetId="13" hidden="1">'3-1凤庆县国有资本经营收入预算情况表'!$A$3:$D$38</definedName>
    <definedName name="_xlnm._FilterDatabase" localSheetId="14" hidden="1">'3-2凤庆县国有资本经营支出预算情况表'!$A$3:$D$25</definedName>
    <definedName name="_xlnm._FilterDatabase" localSheetId="15" hidden="1">'3-3县本级国有资本经营收入预算情况表'!$A$3:$D$24</definedName>
    <definedName name="_xlnm._FilterDatabase" localSheetId="16" hidden="1">'3-4县本级国有资本经营支出预算情况表（公开到项级）'!$A$3:$D$17</definedName>
    <definedName name="_xlnm._FilterDatabase" localSheetId="19" hidden="1">'4-1凤庆县社会保险基金收入预算情况表'!$A$3:$D$53</definedName>
    <definedName name="_xlnm._FilterDatabase" localSheetId="20" hidden="1">'4-2凤庆县社会保险基金支出预算情况表'!$A$3:$D$32</definedName>
    <definedName name="_xlnm._FilterDatabase" localSheetId="21" hidden="1">'4-3县本级社会保险基金收入预算情况表'!$A$3:$D$53</definedName>
    <definedName name="_xlnm._FilterDatabase" localSheetId="22" hidden="1">'4-4县本级社会保险基金支出预算情况表'!$A$3:$D$32</definedName>
    <definedName name="_lst_r_地方财政预算表2015年全省汇总_10_科目编码名称" localSheetId="19">[1]_ESList!$A$1:$A$27</definedName>
    <definedName name="_lst_r_地方财政预算表2015年全省汇总_10_科目编码名称" localSheetId="20">[1]_ESList!$A$1:$A$27</definedName>
    <definedName name="_lst_r_地方财政预算表2015年全省汇总_10_科目编码名称" localSheetId="21">[1]_ESList!$A$1:$A$27</definedName>
    <definedName name="_lst_r_地方财政预算表2015年全省汇总_10_科目编码名称" localSheetId="22">[1]_ESList!$A$1:$A$27</definedName>
    <definedName name="_lst_r_地方财政预算表2015年全省汇总_10_科目编码名称">[2]_ESList!$A$1:$A$27</definedName>
    <definedName name="_xlnm.Print_Area" localSheetId="1">'1-2凤庆县一般公共预算支出情况表'!$A$1:$D$38</definedName>
    <definedName name="_xlnm.Print_Area" localSheetId="3">'1-4县本级一般公共预算支出情况表（公开到项级）'!$A$1:$D$1294</definedName>
    <definedName name="_xlnm.Print_Area" localSheetId="8">'2-1凤庆县政府性基金预算收入情况表'!$A$1:$D$32</definedName>
    <definedName name="_xlnm.Print_Area" localSheetId="9">'2-2凤庆县政府性基金预算支出情况表'!$A$1:$D$47</definedName>
    <definedName name="_xlnm.Print_Area" localSheetId="10">'2-3县本级政府性基金预算收入情况表'!$A$1:$D$32</definedName>
    <definedName name="_xlnm.Print_Area" localSheetId="11">'2-4县本级政府性基金预算支出情况表（公开到项级）'!$A$1:$D$47</definedName>
    <definedName name="_xlnm.Print_Area" localSheetId="13">'3-1凤庆县国有资本经营收入预算情况表'!$A$1:$D$37</definedName>
    <definedName name="_xlnm.Print_Area" localSheetId="14">'3-2凤庆县国有资本经营支出预算情况表'!$A$1:$D$24</definedName>
    <definedName name="_xlnm.Print_Area" localSheetId="15">'3-3县本级国有资本经营收入预算情况表'!$A$1:$D$23</definedName>
    <definedName name="_xlnm.Print_Area" localSheetId="16">'3-4县本级国有资本经营支出预算情况表（公开到项级）'!$A$1:$D$16</definedName>
    <definedName name="_xlnm.Print_Area" localSheetId="19">'4-1凤庆县社会保险基金收入预算情况表'!$A$1:$D$53</definedName>
    <definedName name="_xlnm.Print_Area" localSheetId="20">'4-2凤庆县社会保险基金支出预算情况表'!$A$1:$D$32</definedName>
    <definedName name="_xlnm.Print_Area" localSheetId="21">'4-3县本级社会保险基金收入预算情况表'!$A$1:$D$53</definedName>
    <definedName name="_xlnm.Print_Area" localSheetId="22">'4-4县本级社会保险基金支出预算情况表'!$A$1:$D$32</definedName>
    <definedName name="_xlnm.Print_Titles" localSheetId="0">'1-1凤庆县一般公共预算收入情况表'!$2:$4</definedName>
    <definedName name="_xlnm.Print_Titles" localSheetId="1">'1-2凤庆县一般公共预算支出情况表'!$1:$3</definedName>
    <definedName name="_xlnm.Print_Titles" localSheetId="3">'1-4县本级一般公共预算支出情况表（公开到项级）'!$1:$3</definedName>
    <definedName name="_xlnm.Print_Titles" localSheetId="8">'2-1凤庆县政府性基金预算收入情况表'!$1:$3</definedName>
    <definedName name="_xlnm.Print_Titles" localSheetId="9">'2-2凤庆县政府性基金预算支出情况表'!$1:$3</definedName>
    <definedName name="_xlnm.Print_Titles" localSheetId="10">'2-3县本级政府性基金预算收入情况表'!$1:$3</definedName>
    <definedName name="_xlnm.Print_Titles" localSheetId="11">'2-4县本级政府性基金预算支出情况表（公开到项级）'!$1:$3</definedName>
    <definedName name="_xlnm.Print_Titles" localSheetId="13">'3-1凤庆县国有资本经营收入预算情况表'!$1:$3</definedName>
    <definedName name="_xlnm.Print_Titles" localSheetId="14">'3-2凤庆县国有资本经营支出预算情况表'!$1:$3</definedName>
    <definedName name="_xlnm.Print_Titles" localSheetId="15">'3-3县本级国有资本经营收入预算情况表'!$1:$3</definedName>
    <definedName name="_xlnm.Print_Titles" localSheetId="19">'4-1凤庆县社会保险基金收入预算情况表'!$1:$3</definedName>
    <definedName name="_xlnm.Print_Titles" localSheetId="21">'4-3县本级社会保险基金收入预算情况表'!$1:$3</definedName>
    <definedName name="专项收入年初预算数" localSheetId="1">#REF!</definedName>
    <definedName name="专项收入年初预算数" localSheetId="19">#REF!</definedName>
    <definedName name="专项收入年初预算数" localSheetId="20">#REF!</definedName>
    <definedName name="专项收入年初预算数" localSheetId="21">#REF!</definedName>
    <definedName name="专项收入年初预算数" localSheetId="22">#REF!</definedName>
    <definedName name="专项收入年初预算数">#REF!</definedName>
    <definedName name="专项收入全年预计数" localSheetId="1">#REF!</definedName>
    <definedName name="专项收入全年预计数" localSheetId="19">#REF!</definedName>
    <definedName name="专项收入全年预计数" localSheetId="20">#REF!</definedName>
    <definedName name="专项收入全年预计数" localSheetId="21">#REF!</definedName>
    <definedName name="专项收入全年预计数" localSheetId="22">#REF!</definedName>
    <definedName name="专项收入全年预计数">#REF!</definedName>
    <definedName name="_xlnm.Print_Area" localSheetId="4">'1-5县本级一般公共预算基本支出情况表（公开到款级）'!$A$1:$B$31</definedName>
    <definedName name="_xlnm.Print_Titles" localSheetId="4">'1-5县本级一般公共预算基本支出情况表（公开到款级）'!$1:$3</definedName>
    <definedName name="_xlnm.Print_Area" localSheetId="12">'2-5县本级政府性基金支出表（县对下转移支付）'!$A$1:$D$10</definedName>
    <definedName name="_xlnm.Print_Titles" localSheetId="12">'2-5县本级政府性基金支出表（县对下转移支付）'!$1:$3</definedName>
    <definedName name="专项收入年初预算数" localSheetId="12">#REF!</definedName>
    <definedName name="专项收入全年预计数" localSheetId="12">#REF!</definedName>
    <definedName name="专项收入年初预算数" localSheetId="7">#REF!</definedName>
    <definedName name="专项收入全年预计数" localSheetId="7">#REF!</definedName>
    <definedName name="专项收入年初预算数" localSheetId="23">#REF!</definedName>
    <definedName name="专项收入全年预计数" localSheetId="23">#REF!</definedName>
    <definedName name="专项收入年初预算数" localSheetId="24">#REF!</definedName>
    <definedName name="专项收入全年预计数" localSheetId="24">#REF!</definedName>
    <definedName name="专项收入年初预算数" localSheetId="25">#REF!</definedName>
    <definedName name="专项收入全年预计数" localSheetId="25">#REF!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专项收入年初预算数" localSheetId="32">#REF!</definedName>
    <definedName name="专项收入全年预计数" localSheetId="32">#REF!</definedName>
    <definedName name="_xlnm.Print_Area" localSheetId="31">'6-1重大政策和重点项目绩效目标表'!#REF!</definedName>
    <definedName name="_xlnm.Print_Area" localSheetId="6">'1-7凤庆县分地区税收返还和转移支付预算表'!$A$1:$E$19</definedName>
    <definedName name="_xlnm.Print_Titles" localSheetId="6">'1-7凤庆县分地区税收返还和转移支付预算表'!$1:$3</definedName>
    <definedName name="_xlnm.Print_Area" localSheetId="5">'1-6县本级一般公共预算支出表（县对下转移支付项目）'!$A$1:$B$42</definedName>
    <definedName name="_xlnm.Print_Titles" localSheetId="5">'1-6县本级一般公共预算支出表（县对下转移支付项目）'!$1:$3</definedName>
    <definedName name="_xlnm.Print_Titles" localSheetId="2">'1-3县本级一般公共预算收入情况表'!$2:$4</definedName>
  </definedNames>
  <calcPr calcId="144525" concurrentCalc="0"/>
</workbook>
</file>

<file path=xl/sharedStrings.xml><?xml version="1.0" encoding="utf-8"?>
<sst xmlns="http://schemas.openxmlformats.org/spreadsheetml/2006/main" count="1531">
  <si>
    <t>1-1  2020年凤庆县一般公共预算收入情况表</t>
  </si>
  <si>
    <t>单位：万元</t>
  </si>
  <si>
    <t>项目</t>
  </si>
  <si>
    <t>2019年执行数</t>
  </si>
  <si>
    <t>2020年预算数</t>
  </si>
  <si>
    <t>预算数比上年执行数增长%</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</si>
  <si>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</si>
  <si>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</si>
  <si>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</si>
  <si>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</si>
  <si>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</si>
  <si>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</si>
  <si>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</si>
  <si>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</si>
  <si>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</si>
  <si>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</si>
  <si>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</si>
  <si>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</si>
  <si>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</si>
  <si>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</si>
  <si>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</si>
  <si>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</si>
  <si>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</si>
  <si>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</si>
  <si>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</si>
  <si>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</si>
  <si>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</si>
  <si>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</si>
  <si>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</si>
  <si>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</si>
  <si>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</si>
  <si>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全县一般公共预算收入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</si>
  <si>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</si>
  <si>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</si>
  <si>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</si>
  <si>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</si>
  <si>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</si>
  <si>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</si>
  <si>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</si>
  <si>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</si>
  <si>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</si>
  <si>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2020年凤庆县一般公共预算支出情况表</t>
  </si>
  <si>
    <t>一、一般公共服务</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</si>
  <si>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</si>
  <si>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</si>
  <si>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</si>
  <si>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</si>
  <si>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</si>
  <si>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</si>
  <si>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</si>
  <si>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</si>
  <si>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</si>
  <si>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</si>
  <si>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</si>
  <si>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</si>
  <si>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</si>
  <si>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</si>
  <si>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</si>
  <si>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</si>
  <si>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</si>
  <si>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</si>
  <si>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</si>
  <si>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</si>
  <si>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</si>
  <si>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二十三、债务付息支出</t>
  </si>
  <si>
    <t>二十四、债务发行费用支出</t>
  </si>
  <si>
    <t>二十五、其他支出</t>
  </si>
  <si>
    <t>全省一般公共预算支出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</si>
  <si>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</si>
  <si>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</si>
  <si>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</si>
  <si>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</si>
  <si>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</si>
  <si>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</si>
  <si>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</si>
  <si>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</si>
  <si>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2020年凤庆县县本级一般公共预算收入情况表</t>
  </si>
  <si>
    <t>1-4  2020年凤庆县县本级一般公共预算支出情况表</t>
  </si>
  <si>
    <t>2019年预算数</t>
  </si>
  <si>
    <t>比上年预算数增长%</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</si>
  <si>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</si>
  <si>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</si>
  <si>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</si>
  <si>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</si>
  <si>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</si>
  <si>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</si>
  <si>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</si>
  <si>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</si>
  <si>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</si>
  <si>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</si>
  <si>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</si>
  <si>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</si>
  <si>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</si>
  <si>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</si>
  <si>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</si>
  <si>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</si>
  <si>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</si>
  <si>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</si>
  <si>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</si>
  <si>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</si>
  <si>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</si>
  <si>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</si>
  <si>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</si>
  <si>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</si>
  <si>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</si>
  <si>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</si>
  <si>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</si>
  <si>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</si>
  <si>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</si>
  <si>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</si>
  <si>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</si>
  <si>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</si>
  <si>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</si>
  <si>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</si>
  <si>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</si>
  <si>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</si>
  <si>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</si>
  <si>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</si>
  <si>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</si>
  <si>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</si>
  <si>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</si>
  <si>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</si>
  <si>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</si>
  <si>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</si>
  <si>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</si>
  <si>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</si>
  <si>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</si>
  <si>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</si>
  <si>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</si>
  <si>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</si>
  <si>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</si>
  <si>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</si>
  <si>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</si>
  <si>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</si>
  <si>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</si>
  <si>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</si>
  <si>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</si>
  <si>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</si>
  <si>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</si>
  <si>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</si>
  <si>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</si>
  <si>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</si>
  <si>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</si>
  <si>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</si>
  <si>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</si>
  <si>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</si>
  <si>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</si>
  <si>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</si>
  <si>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</si>
  <si>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</si>
  <si>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</si>
  <si>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</si>
  <si>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</si>
  <si>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</si>
  <si>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</si>
  <si>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</si>
  <si>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</si>
  <si>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</si>
  <si>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</si>
  <si>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</si>
  <si>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</si>
  <si>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</si>
  <si>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</si>
  <si>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</si>
  <si>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</si>
  <si>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</si>
  <si>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</si>
  <si>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</si>
  <si>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</si>
  <si>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</si>
  <si>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</si>
  <si>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</si>
  <si>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</si>
  <si>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</si>
  <si>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</si>
  <si>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</si>
  <si>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</si>
  <si>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</si>
  <si>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</si>
  <si>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</si>
  <si>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</si>
  <si>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</si>
  <si>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</si>
  <si>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</si>
  <si>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</si>
  <si>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</si>
  <si>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</si>
  <si>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</si>
  <si>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</si>
  <si>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</si>
  <si>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</si>
  <si>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</si>
  <si>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</si>
  <si>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</si>
  <si>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</si>
  <si>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</si>
  <si>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</si>
  <si>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</si>
  <si>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</si>
  <si>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</si>
  <si>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</si>
  <si>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</si>
  <si>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</si>
  <si>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</si>
  <si>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</si>
  <si>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</si>
  <si>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</si>
  <si>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</si>
  <si>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</si>
  <si>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</si>
  <si>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</si>
  <si>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</si>
  <si>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</si>
  <si>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</si>
  <si>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</si>
  <si>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</si>
  <si>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</si>
  <si>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</si>
  <si>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</si>
  <si>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对外合作与交流</t>
  </si>
  <si>
    <t xml:space="preserve">   其他外交支出</t>
  </si>
  <si>
    <t xml:space="preserve">   现役部队</t>
  </si>
  <si>
    <t xml:space="preserve">     现役部队</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</si>
  <si>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</si>
  <si>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</si>
  <si>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</si>
  <si>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</si>
  <si>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</si>
  <si>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</si>
  <si>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</si>
  <si>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</si>
  <si>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</si>
  <si>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</si>
  <si>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</si>
  <si>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</si>
  <si>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</si>
  <si>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</si>
  <si>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</si>
  <si>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</si>
  <si>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</si>
  <si>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</si>
  <si>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</si>
  <si>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</si>
  <si>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</si>
  <si>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</si>
  <si>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</si>
  <si>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</si>
  <si>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</si>
  <si>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</si>
  <si>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</si>
  <si>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</si>
  <si>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</si>
  <si>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</si>
  <si>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</si>
  <si>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</si>
  <si>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</si>
  <si>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</si>
  <si>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</si>
  <si>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</si>
  <si>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</si>
  <si>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</si>
  <si>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</si>
  <si>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</si>
  <si>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</si>
  <si>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</si>
  <si>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法治建设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</si>
  <si>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</si>
  <si>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</si>
  <si>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</si>
  <si>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</si>
  <si>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</si>
  <si>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</si>
  <si>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</si>
  <si>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</si>
  <si>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</si>
  <si>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</si>
  <si>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</si>
  <si>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</si>
  <si>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</si>
  <si>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</si>
  <si>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</si>
  <si>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</si>
  <si>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</si>
  <si>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</si>
  <si>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</si>
  <si>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</si>
  <si>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</si>
  <si>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</si>
  <si>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</si>
  <si>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</si>
  <si>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</si>
  <si>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</si>
  <si>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</si>
  <si>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</si>
  <si>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</si>
  <si>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</si>
  <si>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</si>
  <si>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</si>
  <si>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</si>
  <si>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</si>
  <si>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</si>
  <si>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</si>
  <si>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</si>
  <si>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</si>
  <si>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</si>
  <si>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</si>
  <si>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</si>
  <si>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</si>
  <si>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</si>
  <si>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</si>
  <si>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</si>
  <si>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</si>
  <si>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</si>
  <si>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</si>
  <si>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</si>
  <si>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</si>
  <si>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</si>
  <si>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</si>
  <si>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</si>
  <si>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</si>
  <si>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</si>
  <si>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</si>
  <si>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</si>
  <si>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</si>
  <si>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</si>
  <si>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</si>
  <si>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</si>
  <si>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</si>
  <si>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</si>
  <si>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</si>
  <si>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</si>
  <si>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</si>
  <si>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</si>
  <si>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</si>
  <si>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</si>
  <si>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</si>
  <si>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</si>
  <si>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</si>
  <si>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</si>
  <si>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</si>
  <si>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</si>
  <si>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</si>
  <si>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</si>
  <si>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</si>
  <si>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</si>
  <si>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</si>
  <si>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</si>
  <si>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</si>
  <si>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</si>
  <si>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</si>
  <si>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</si>
  <si>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</si>
  <si>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</si>
  <si>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</si>
  <si>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</si>
  <si>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</si>
  <si>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</si>
  <si>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</si>
  <si>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</si>
  <si>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</si>
  <si>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</si>
  <si>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</si>
  <si>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</si>
  <si>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</si>
  <si>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</si>
  <si>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</si>
  <si>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</si>
  <si>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</si>
  <si>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</si>
  <si>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</si>
  <si>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</si>
  <si>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</si>
  <si>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</si>
  <si>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</si>
  <si>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</si>
  <si>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</si>
  <si>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</si>
  <si>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</si>
  <si>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</si>
  <si>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</si>
  <si>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</si>
  <si>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</si>
  <si>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</si>
  <si>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</si>
  <si>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</si>
  <si>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</si>
  <si>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</si>
  <si>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</si>
  <si>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</si>
  <si>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</si>
  <si>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</si>
  <si>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</si>
  <si>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</si>
  <si>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</si>
  <si>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</si>
  <si>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</si>
  <si>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</si>
  <si>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</si>
  <si>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</si>
  <si>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</si>
  <si>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</si>
  <si>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</si>
  <si>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</si>
  <si>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</si>
  <si>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</si>
  <si>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</si>
  <si>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</si>
  <si>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</si>
  <si>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</si>
  <si>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</si>
  <si>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</si>
  <si>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</si>
  <si>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</si>
  <si>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</si>
  <si>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</si>
  <si>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</si>
  <si>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</si>
  <si>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监测监理</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</si>
  <si>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</si>
  <si>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</si>
  <si>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</si>
  <si>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</si>
  <si>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</si>
  <si>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</si>
  <si>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</si>
  <si>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</si>
  <si>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</si>
  <si>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</si>
  <si>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</si>
  <si>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</si>
  <si>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</si>
  <si>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</si>
  <si>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</si>
  <si>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</si>
  <si>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</si>
  <si>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</si>
  <si>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</si>
  <si>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</si>
  <si>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</si>
  <si>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</si>
  <si>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</si>
  <si>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</si>
  <si>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</si>
  <si>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</si>
  <si>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</si>
  <si>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</si>
  <si>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</si>
  <si>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</si>
  <si>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</si>
  <si>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</si>
  <si>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</si>
  <si>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</si>
  <si>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</si>
  <si>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</si>
  <si>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</si>
  <si>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</si>
  <si>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</si>
  <si>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</si>
  <si>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</si>
  <si>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</si>
  <si>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</si>
  <si>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</si>
  <si>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</si>
  <si>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</si>
  <si>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</si>
  <si>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</si>
  <si>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</si>
  <si>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</si>
  <si>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</si>
  <si>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</si>
  <si>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</si>
  <si>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</si>
  <si>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</si>
  <si>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</si>
  <si>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</si>
  <si>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</si>
  <si>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</si>
  <si>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</si>
  <si>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</si>
  <si>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</si>
  <si>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</si>
  <si>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</si>
  <si>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</si>
  <si>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</si>
  <si>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</si>
  <si>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</si>
  <si>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</si>
  <si>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</si>
  <si>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</si>
  <si>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</si>
  <si>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</si>
  <si>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</si>
  <si>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</si>
  <si>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</si>
  <si>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</si>
  <si>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</si>
  <si>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</si>
  <si>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</si>
  <si>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</si>
  <si>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</si>
  <si>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</si>
  <si>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</si>
  <si>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</si>
  <si>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</si>
  <si>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</si>
  <si>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</si>
  <si>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</si>
  <si>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</si>
  <si>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</si>
  <si>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</si>
  <si>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</si>
  <si>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</si>
  <si>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</si>
  <si>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</si>
  <si>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</si>
  <si>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</si>
  <si>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</si>
  <si>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</si>
  <si>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</si>
  <si>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</si>
  <si>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</si>
  <si>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</si>
  <si>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</si>
  <si>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</si>
  <si>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</si>
  <si>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</si>
  <si>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</si>
  <si>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</si>
  <si>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</si>
  <si>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</si>
  <si>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</si>
  <si>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</si>
  <si>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</si>
  <si>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</si>
  <si>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</si>
  <si>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</si>
  <si>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</si>
  <si>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</si>
  <si>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</si>
  <si>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</si>
  <si>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</si>
  <si>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</si>
  <si>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</si>
  <si>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</si>
  <si>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</si>
  <si>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</si>
  <si>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</si>
  <si>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</si>
  <si>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</si>
  <si>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</si>
  <si>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</si>
  <si>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</si>
  <si>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</si>
  <si>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</si>
  <si>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</si>
  <si>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</si>
  <si>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</si>
  <si>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</si>
  <si>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</si>
  <si>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</si>
  <si>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</si>
  <si>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</si>
  <si>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</si>
  <si>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</si>
  <si>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</si>
  <si>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</si>
  <si>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</si>
  <si>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</si>
  <si>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</si>
  <si>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</si>
  <si>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</si>
  <si>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</si>
  <si>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</si>
  <si>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</si>
  <si>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</si>
  <si>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</si>
  <si>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</si>
  <si>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</si>
  <si>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</si>
  <si>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</si>
  <si>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</si>
  <si>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</si>
  <si>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</si>
  <si>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</si>
  <si>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</si>
  <si>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</si>
  <si>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</si>
  <si>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</si>
  <si>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</si>
  <si>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</si>
  <si>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</si>
  <si>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</si>
  <si>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</si>
  <si>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</si>
  <si>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</si>
  <si>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</si>
  <si>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</si>
  <si>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</si>
  <si>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</si>
  <si>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</si>
  <si>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</si>
  <si>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</si>
  <si>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</si>
  <si>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</si>
  <si>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</si>
  <si>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</si>
  <si>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</si>
  <si>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</si>
  <si>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</si>
  <si>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</si>
  <si>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</si>
  <si>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</si>
  <si>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</si>
  <si>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</si>
  <si>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</si>
  <si>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</si>
  <si>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</si>
  <si>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</si>
  <si>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</si>
  <si>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</si>
  <si>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</si>
  <si>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</si>
  <si>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</si>
  <si>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</si>
  <si>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</si>
  <si>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</si>
  <si>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</si>
  <si>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</si>
  <si>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</si>
  <si>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</si>
  <si>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</si>
  <si>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</si>
  <si>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</si>
  <si>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</si>
  <si>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</si>
  <si>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</si>
  <si>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</si>
  <si>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</si>
  <si>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</si>
  <si>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</si>
  <si>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</si>
  <si>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</si>
  <si>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</si>
  <si>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</si>
  <si>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</si>
  <si>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</si>
  <si>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</si>
  <si>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</si>
  <si>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</si>
  <si>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</si>
  <si>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</si>
  <si>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</si>
  <si>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</si>
  <si>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</si>
  <si>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</si>
  <si>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</si>
  <si>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</si>
  <si>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</si>
  <si>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</si>
  <si>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</si>
  <si>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</si>
  <si>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</si>
  <si>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</si>
  <si>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</si>
  <si>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</si>
  <si>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</si>
  <si>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</si>
  <si>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</si>
  <si>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</si>
  <si>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</si>
  <si>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</si>
  <si>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</si>
  <si>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</si>
  <si>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</si>
  <si>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</si>
  <si>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</si>
  <si>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</si>
  <si>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</si>
  <si>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</si>
  <si>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</si>
  <si>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</si>
  <si>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</si>
  <si>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</si>
  <si>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</si>
  <si>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</si>
  <si>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</si>
  <si>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</si>
  <si>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</si>
  <si>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</si>
  <si>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</si>
  <si>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</si>
  <si>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</si>
  <si>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</si>
  <si>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</si>
  <si>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</si>
  <si>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</si>
  <si>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</si>
  <si>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</si>
  <si>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</si>
  <si>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</si>
  <si>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</si>
  <si>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</si>
  <si>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</si>
  <si>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</si>
  <si>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</si>
  <si>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</si>
  <si>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</si>
  <si>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</si>
  <si>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</si>
  <si>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</si>
  <si>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</si>
  <si>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</si>
  <si>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</si>
  <si>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</si>
  <si>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</si>
  <si>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</si>
  <si>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</si>
  <si>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</si>
  <si>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</si>
  <si>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</si>
  <si>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</si>
  <si>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</si>
  <si>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</si>
  <si>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</si>
  <si>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</si>
  <si>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</si>
  <si>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</si>
  <si>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</si>
  <si>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</si>
  <si>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</si>
  <si>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</si>
  <si>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</si>
  <si>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</si>
  <si>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</si>
  <si>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</si>
  <si>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</si>
  <si>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</si>
  <si>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</si>
  <si>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</si>
  <si>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</si>
  <si>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</si>
  <si>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</si>
  <si>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</si>
  <si>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</si>
  <si>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</si>
  <si>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</si>
  <si>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</si>
  <si>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</si>
  <si>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</si>
  <si>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</si>
  <si>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</si>
  <si>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</si>
  <si>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</si>
  <si>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</si>
  <si>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</si>
  <si>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</si>
  <si>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</si>
  <si>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</si>
  <si>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</si>
  <si>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</si>
  <si>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</si>
  <si>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</si>
  <si>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</si>
  <si>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</si>
  <si>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</si>
  <si>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</si>
  <si>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</si>
  <si>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</si>
  <si>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</si>
  <si>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</si>
  <si>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</si>
  <si>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</si>
  <si>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</si>
  <si>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</si>
  <si>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</si>
  <si>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</si>
  <si>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</si>
  <si>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</si>
  <si>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</si>
  <si>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</si>
  <si>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</si>
  <si>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</si>
  <si>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</si>
  <si>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</si>
  <si>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</si>
  <si>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</si>
  <si>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</si>
  <si>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</si>
  <si>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</si>
  <si>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</si>
  <si>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</si>
  <si>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</si>
  <si>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</si>
  <si>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</si>
  <si>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</si>
  <si>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</si>
  <si>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</si>
  <si>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</si>
  <si>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</si>
  <si>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</si>
  <si>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</si>
  <si>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</si>
  <si>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</si>
  <si>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</si>
  <si>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</si>
  <si>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</si>
  <si>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</si>
  <si>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</si>
  <si>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</si>
  <si>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</si>
  <si>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</si>
  <si>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</si>
  <si>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</si>
  <si>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</si>
  <si>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</si>
  <si>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</si>
  <si>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</si>
  <si>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</si>
  <si>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</si>
  <si>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</si>
  <si>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</si>
  <si>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</si>
  <si>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</si>
  <si>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</si>
  <si>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</si>
  <si>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</si>
  <si>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</si>
  <si>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</si>
  <si>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</si>
  <si>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</si>
  <si>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</si>
  <si>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</si>
  <si>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</si>
  <si>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</si>
  <si>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</si>
  <si>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</si>
  <si>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</si>
  <si>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</si>
  <si>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</si>
  <si>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</si>
  <si>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</si>
  <si>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</si>
  <si>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</si>
  <si>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</si>
  <si>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</si>
  <si>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</si>
  <si>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</si>
  <si>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</si>
  <si>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</si>
  <si>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</si>
  <si>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</si>
  <si>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</si>
  <si>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</si>
  <si>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</si>
  <si>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</si>
  <si>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</si>
  <si>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</si>
  <si>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</si>
  <si>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</si>
  <si>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</si>
  <si>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</si>
  <si>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</si>
  <si>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</si>
  <si>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</si>
  <si>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</si>
  <si>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</si>
  <si>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</si>
  <si>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</si>
  <si>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</si>
  <si>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</si>
  <si>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</si>
  <si>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</si>
  <si>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</si>
  <si>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</si>
  <si>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</si>
  <si>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</si>
  <si>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</si>
  <si>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</si>
  <si>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</si>
  <si>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</si>
  <si>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</si>
  <si>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</si>
  <si>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</si>
  <si>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</si>
  <si>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</si>
  <si>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</si>
  <si>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</si>
  <si>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</si>
  <si>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</si>
  <si>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</si>
  <si>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</si>
  <si>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</si>
  <si>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</si>
  <si>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</si>
  <si>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</si>
  <si>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</si>
  <si>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</si>
  <si>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</si>
  <si>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</si>
  <si>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</si>
  <si>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</si>
  <si>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</si>
  <si>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</si>
  <si>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</si>
  <si>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</si>
  <si>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</si>
  <si>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</si>
  <si>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</si>
  <si>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</si>
  <si>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</si>
  <si>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</si>
  <si>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</si>
  <si>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</si>
  <si>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</si>
  <si>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</si>
  <si>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</si>
  <si>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</si>
  <si>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</si>
  <si>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</si>
  <si>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</si>
  <si>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</si>
  <si>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</si>
  <si>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</si>
  <si>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</si>
  <si>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</si>
  <si>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</si>
  <si>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</si>
  <si>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</si>
  <si>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</si>
  <si>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</si>
  <si>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</si>
  <si>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</si>
  <si>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</si>
  <si>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</si>
  <si>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</si>
  <si>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</si>
  <si>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</si>
  <si>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</si>
  <si>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</si>
  <si>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</si>
  <si>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</si>
  <si>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</si>
  <si>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</si>
  <si>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</si>
  <si>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</si>
  <si>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</si>
  <si>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</si>
  <si>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</si>
  <si>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</si>
  <si>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</si>
  <si>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</si>
  <si>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</si>
  <si>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</si>
  <si>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</si>
  <si>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</si>
  <si>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</si>
  <si>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</si>
  <si>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</si>
  <si>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</si>
  <si>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</si>
  <si>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</si>
  <si>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</si>
  <si>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</si>
  <si>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</si>
  <si>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</si>
  <si>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</si>
  <si>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</si>
  <si>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</si>
  <si>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</si>
  <si>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</si>
  <si>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</si>
  <si>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</si>
  <si>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</si>
  <si>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</si>
  <si>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</si>
  <si>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</si>
  <si>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</si>
  <si>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</si>
  <si>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</si>
  <si>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</si>
  <si>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</si>
  <si>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</si>
  <si>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</si>
  <si>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</si>
  <si>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</si>
  <si>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</si>
  <si>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</si>
  <si>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</si>
  <si>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</si>
  <si>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</si>
  <si>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</si>
  <si>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</si>
  <si>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</si>
  <si>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</si>
  <si>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</si>
  <si>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</si>
  <si>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</si>
  <si>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</si>
  <si>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</si>
  <si>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</si>
  <si>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</si>
  <si>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</si>
  <si>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</si>
  <si>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</si>
  <si>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</si>
  <si>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</si>
  <si>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</si>
  <si>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</si>
  <si>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</si>
  <si>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</si>
  <si>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</si>
  <si>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</si>
  <si>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</si>
  <si>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</si>
  <si>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</si>
  <si>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</si>
  <si>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</si>
  <si>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</si>
  <si>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</si>
  <si>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</si>
  <si>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</si>
  <si>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</si>
  <si>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</si>
  <si>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</si>
  <si>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</si>
  <si>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</si>
  <si>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</si>
  <si>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</si>
  <si>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</si>
  <si>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</si>
  <si>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</si>
  <si>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</si>
  <si>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</si>
  <si>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</si>
  <si>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</si>
  <si>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</si>
  <si>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</si>
  <si>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</si>
  <si>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</si>
  <si>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</si>
  <si>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</si>
  <si>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省对下专项转移支付补助</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</si>
  <si>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</si>
  <si>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</si>
  <si>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</si>
  <si>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</si>
  <si>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</si>
  <si>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t>
  </si>
  <si>
    <t xml:space="preserve">   年初预留</t>
  </si>
  <si>
    <t>县本级一般公共预算支出</t>
  </si>
  <si>
    <t>1-5  2020年凤庆县县本级一般公共预算政府预算经济分类表（基本支出）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</si>
  <si>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</si>
  <si>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</si>
  <si>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</si>
  <si>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</si>
  <si>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</si>
  <si>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</si>
  <si>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</si>
  <si>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</si>
  <si>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</si>
  <si>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</si>
  <si>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</si>
  <si>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</si>
  <si>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</si>
  <si>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</si>
  <si>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</si>
  <si>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</si>
  <si>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</si>
  <si>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</si>
  <si>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</si>
  <si>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</si>
  <si>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</si>
  <si>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</si>
  <si>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</si>
  <si>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</si>
  <si>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</si>
  <si>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</si>
  <si>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</si>
  <si>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</si>
  <si>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</si>
  <si>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2020年凤庆县县对乡镇一般公共预算支出表（县对下转移支付项目）</t>
  </si>
  <si>
    <t>项       目</t>
  </si>
  <si>
    <t>一般公共服务支出</t>
  </si>
  <si>
    <t>……</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</si>
  <si>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</si>
  <si>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</si>
  <si>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</si>
  <si>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</si>
  <si>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</si>
  <si>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</si>
  <si>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</si>
  <si>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</si>
  <si>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</si>
  <si>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</si>
  <si>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</si>
  <si>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</si>
  <si>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</si>
  <si>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自然资源海洋气象等支出</t>
  </si>
  <si>
    <t>住房保障支出</t>
  </si>
  <si>
    <t>粮油物资储备支出</t>
  </si>
  <si>
    <t>灾害防治及应急管理支出</t>
  </si>
  <si>
    <t>其他支出</t>
  </si>
  <si>
    <t>县对下专项转移支付合计</t>
  </si>
  <si>
    <t>说明：我县目前将乡镇作为预算单位管理，故无对下转移支付。</t>
  </si>
  <si>
    <t>1-7  2020年凤庆县分地区税收返还和转移支付预算表</t>
  </si>
  <si>
    <t>地  区</t>
  </si>
  <si>
    <t>合计</t>
  </si>
  <si>
    <t>税收返还</t>
  </si>
  <si>
    <t>一般性转移支付</t>
  </si>
  <si>
    <t>专项转移支付</t>
  </si>
  <si>
    <t>一、提前下达数小计</t>
  </si>
  <si>
    <t>凤山镇</t>
  </si>
  <si>
    <t xml:space="preserve"> </t>
  </si>
  <si>
    <t>洛党镇</t>
  </si>
  <si>
    <t>勐佑镇</t>
  </si>
  <si>
    <t>小湾镇</t>
  </si>
  <si>
    <t>雪山镇</t>
  </si>
  <si>
    <t>鲁史镇</t>
  </si>
  <si>
    <t>营盘镇</t>
  </si>
  <si>
    <t>三岔河镇</t>
  </si>
  <si>
    <t>郭大寨乡</t>
  </si>
  <si>
    <t>新华乡</t>
  </si>
  <si>
    <t>诗礼乡</t>
  </si>
  <si>
    <t>大寺乡</t>
  </si>
  <si>
    <t>腰街乡</t>
  </si>
  <si>
    <t>二、待分配数</t>
  </si>
  <si>
    <t>三、预算合计</t>
  </si>
  <si>
    <t>说明：我县目前将乡镇作为预算单位管理，故不与乡镇结算。</t>
  </si>
  <si>
    <t>1-8  2020年凤庆县本级“三公”经费预算财政拨款情况统计表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</si>
  <si>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</si>
  <si>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</si>
  <si>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</si>
  <si>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</si>
  <si>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</si>
  <si>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</si>
  <si>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</si>
  <si>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</si>
  <si>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一是公务接待增加25万元，主要原因是进一步推进预算管理改革，细化经济分类支出后公务接待经费相应增加，2020年公务接待预算数225万元，较2019年决算数（统计数）376万元减少151万元。二是公务用车运行费增加103万元，主要原因是以前年度公车平台公务用车经费通过非税收入成本性支出在调整预算时安排，今年纳入年初预算统一安排。</t>
  </si>
  <si>
    <t>2-1  2020年凤庆县政府性基金预算收入情况表</t>
  </si>
  <si>
    <t>一、地方农网还贷资金收入</t>
  </si>
  <si>
    <t>二、国家电影事业发展专项资金收入</t>
  </si>
  <si>
    <t>三、国有土地收益基金收入</t>
  </si>
  <si>
    <t>四、农业土地开发资金收入</t>
  </si>
  <si>
    <t>五、国有土地使用权出让收入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</si>
  <si>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</si>
  <si>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</si>
  <si>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</si>
  <si>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</si>
  <si>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</si>
  <si>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六、大中型水库库区基金收入</t>
  </si>
  <si>
    <t>七、彩票公益金收入</t>
  </si>
  <si>
    <t xml:space="preserve">   福利彩票公益金收入</t>
  </si>
  <si>
    <t xml:space="preserve">   体育彩票公益金收入</t>
  </si>
  <si>
    <t>八、城市基础设施配套费收入</t>
  </si>
  <si>
    <t>九、小型水库移民扶助基金收入</t>
  </si>
  <si>
    <t>十、国家重大水利工程建设基金收入</t>
  </si>
  <si>
    <t>十一、车辆通行费</t>
  </si>
  <si>
    <t>十二、污水处理费收入</t>
  </si>
  <si>
    <t>十三、彩票发行机构和彩票销售机构的业务费用</t>
  </si>
  <si>
    <t>十四、其他政府性基金收入</t>
  </si>
  <si>
    <t>十五、专项债券对应项目专项收入</t>
  </si>
  <si>
    <t>全县政府性基金预算收入</t>
  </si>
  <si>
    <t>地方政府专项债务收入</t>
  </si>
  <si>
    <t xml:space="preserve">   政府性基金补助收入</t>
  </si>
  <si>
    <t>2-2  2020年凤庆县政府性基金预算支出情况表</t>
  </si>
  <si>
    <t>一、文化旅游体育与传媒支出</t>
  </si>
  <si>
    <t xml:space="preserve">   国家电影事业发展专项资金安排的支出</t>
  </si>
  <si>
    <t xml:space="preserve">   旅游发展基金支出</t>
  </si>
  <si>
    <t>二、社会保障和就业支出</t>
  </si>
  <si>
    <t xml:space="preserve">   大中型水库移民后期扶持基金支出</t>
  </si>
  <si>
    <t xml:space="preserve">   小型水库移民扶助基金安排的支出</t>
  </si>
  <si>
    <t>三、节能环保支出</t>
  </si>
  <si>
    <t xml:space="preserve">   可再生能源电价附加收入安排的支出</t>
  </si>
  <si>
    <t>四、城乡社区支出</t>
  </si>
  <si>
    <t xml:space="preserve">   国有土地使用权出让收入及对应专项债务收入安排的支出</t>
  </si>
  <si>
    <t xml:space="preserve">   国有土地收益基金及对应专项债务收入安排的支出</t>
  </si>
  <si>
    <t xml:space="preserve">   农业土地开发资金安排的支出</t>
  </si>
  <si>
    <t xml:space="preserve">   城市基础设施配套费安排的支出</t>
  </si>
  <si>
    <t xml:space="preserve">   污水处理费收入安排的支出</t>
  </si>
  <si>
    <t xml:space="preserve">   土地储备专项债券收入安排的支出</t>
  </si>
  <si>
    <t xml:space="preserve">   棚户区改造专项债券收入安排的支出</t>
  </si>
  <si>
    <t xml:space="preserve">   城市基础设施配套费对应专项债务收入安排的支出</t>
  </si>
  <si>
    <t>五、农林水支出</t>
  </si>
  <si>
    <t xml:space="preserve">   大中型水库库区基金安排的支出</t>
  </si>
  <si>
    <t xml:space="preserve">   国家重大水利工程建设基金安排的支出</t>
  </si>
  <si>
    <t xml:space="preserve">   国家重大水利工程建设基金对应专项债务收入安排的支出</t>
  </si>
  <si>
    <t>六、交通运输支出</t>
  </si>
  <si>
    <t xml:space="preserve">   车辆通行费安排的支出</t>
  </si>
  <si>
    <t xml:space="preserve">   港口建设费安排的支出</t>
  </si>
  <si>
    <t xml:space="preserve">   民航发展基金支出</t>
  </si>
  <si>
    <t xml:space="preserve">   政府收费公路专项债券收入安排的支出</t>
  </si>
  <si>
    <t>七、资源勘探信息等支出</t>
  </si>
  <si>
    <t xml:space="preserve">   农网还贷资金支出</t>
  </si>
  <si>
    <t>八、其他支出</t>
  </si>
  <si>
    <t xml:space="preserve">   其他政府性基金安排的支出</t>
  </si>
  <si>
    <t xml:space="preserve">   彩票发行销售机构业务费安排的支出</t>
  </si>
  <si>
    <t xml:space="preserve">   彩票公益金安排的支出</t>
  </si>
  <si>
    <t>九、债务付息支出</t>
  </si>
  <si>
    <t xml:space="preserve">   地方政府专项债务付息支出</t>
  </si>
  <si>
    <t>十、债务发行费用支出</t>
  </si>
  <si>
    <t xml:space="preserve">   地方政府专项债务发行费用支出</t>
  </si>
  <si>
    <t>全县政府性基金支出</t>
  </si>
  <si>
    <r>
      <rPr>
        <b/>
        <sz val="14"/>
        <rFont val="宋体"/>
        <charset val="134"/>
      </rPr>
      <t xml:space="preserve">   </t>
    </r>
    <r>
      <rPr>
        <sz val="14"/>
        <rFont val="宋体"/>
        <charset val="134"/>
      </rPr>
      <t>上解支出</t>
    </r>
  </si>
  <si>
    <t xml:space="preserve">   调出资金</t>
  </si>
  <si>
    <t xml:space="preserve">   年终结余</t>
  </si>
  <si>
    <t>地方政府专项债务还本支出</t>
  </si>
  <si>
    <t>2-3  2020年县本级政府性基金预算收入情况表</t>
  </si>
  <si>
    <t>县本级政府性基金预算收入</t>
  </si>
  <si>
    <t>2-4  2020年县本级政府性基金预算支出情况表</t>
  </si>
  <si>
    <t>2-5  2020年凤庆县县对乡镇政府性基金支出表（县对下转移支付）</t>
  </si>
  <si>
    <t>本年支出小计</t>
  </si>
  <si>
    <t>3-1  2020年凤庆县国有资本经营收入预算情况表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</si>
  <si>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</si>
  <si>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</si>
  <si>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</si>
  <si>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</si>
  <si>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</si>
  <si>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</si>
  <si>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</si>
  <si>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</si>
  <si>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</si>
  <si>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农林牧渔企业利润收入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</si>
  <si>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</si>
  <si>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</si>
  <si>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</si>
  <si>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</si>
  <si>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</si>
  <si>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</si>
  <si>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</si>
  <si>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</si>
  <si>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</si>
  <si>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</si>
  <si>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</si>
  <si>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</si>
  <si>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</si>
  <si>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</si>
  <si>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</si>
  <si>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</si>
  <si>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</si>
  <si>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</si>
  <si>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</si>
  <si>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</si>
  <si>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</si>
  <si>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</si>
  <si>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</si>
  <si>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全县国有资本经营收入</t>
  </si>
  <si>
    <t>上年结转</t>
  </si>
  <si>
    <t>说明：我县暂无国有资本经营预算收支，暂不编制国有资金经营预算。</t>
  </si>
  <si>
    <t>3-2  2020年凤庆县国有资本经营支出预算情况表</t>
  </si>
  <si>
    <t xml:space="preserve">  解决历史遗留问题及改革成本支出</t>
  </si>
  <si>
    <t xml:space="preserve">    "三供一业"移交补助支出</t>
  </si>
  <si>
    <t xml:space="preserve">    国有企业办职教幼教补助支出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</si>
  <si>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</si>
  <si>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</si>
  <si>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</si>
  <si>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</si>
  <si>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</si>
  <si>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</si>
  <si>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</si>
  <si>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</si>
  <si>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</si>
  <si>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</si>
  <si>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</si>
  <si>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其他国有资本经营预算支出</t>
  </si>
  <si>
    <t xml:space="preserve">    其他国有资本经营预算支出(项)</t>
  </si>
  <si>
    <t>全县国有资本经营支出</t>
  </si>
  <si>
    <t>调出资金</t>
  </si>
  <si>
    <t>结转下年</t>
  </si>
  <si>
    <t>3-3  2020年县本级国有资本经营收入预算情况表</t>
  </si>
  <si>
    <t>利润收入</t>
  </si>
  <si>
    <t>股利、股息收入</t>
  </si>
  <si>
    <t>清算收入</t>
  </si>
  <si>
    <t>县本级国有资本经营收入</t>
  </si>
  <si>
    <t>3-4  2020年县本级国有资本经营支出预算情况表</t>
  </si>
  <si>
    <t>项   目</t>
  </si>
  <si>
    <t>县本级国有资本经营支出</t>
  </si>
  <si>
    <t>国有资本经营预算转移支付</t>
  </si>
  <si>
    <t>3-5  2020年凤庆县国有资本经营预算转移支付表（分乡镇）</t>
  </si>
  <si>
    <t>预算数</t>
  </si>
  <si>
    <t>合  计</t>
  </si>
  <si>
    <t>3-6  2020年凤庆县县本级国有资本经营预算转移支付表（分项目）</t>
  </si>
  <si>
    <t>项目名称</t>
  </si>
  <si>
    <t>4-1  2020年凤庆县社会保险基金收入预算情况表</t>
  </si>
  <si>
    <t>项     目</t>
  </si>
  <si>
    <t>2019年预计执行数</t>
  </si>
  <si>
    <t>预算数比上年预计执行数增长%</t>
  </si>
  <si>
    <t>一、企业职工基本养老保险基金收入</t>
  </si>
  <si>
    <t xml:space="preserve">    其中：保险费收入</t>
  </si>
  <si>
    <t xml:space="preserve">          利息收入</t>
  </si>
  <si>
    <t xml:space="preserve">          财政补贴收入</t>
  </si>
  <si>
    <t xml:space="preserve">          转移收入</t>
  </si>
  <si>
    <t xml:space="preserve">          其他收入</t>
  </si>
  <si>
    <t>二、机关事业单位基本养老保险基金收入</t>
  </si>
  <si>
    <t>三、失业保险基金收入</t>
  </si>
  <si>
    <t>四、城镇职工基本医疗保险基金收入</t>
  </si>
  <si>
    <t>五、工伤保险基金收入</t>
  </si>
  <si>
    <t>六、城乡居民基本养老保险基金收入</t>
  </si>
  <si>
    <t xml:space="preserve">          委托投资收益</t>
  </si>
  <si>
    <t>七、居民基本医疗保险基金收入</t>
  </si>
  <si>
    <t>八、生育保险基金收入</t>
  </si>
  <si>
    <t>收入小计</t>
  </si>
  <si>
    <t xml:space="preserve">  其中：保险费收入</t>
  </si>
  <si>
    <t xml:space="preserve">        利息收入</t>
  </si>
  <si>
    <t xml:space="preserve">        财政补贴收入</t>
  </si>
  <si>
    <t xml:space="preserve">        委托投资收益</t>
  </si>
  <si>
    <t xml:space="preserve">        转移收入</t>
  </si>
  <si>
    <t xml:space="preserve">        其他收入</t>
  </si>
  <si>
    <t>上级补助收入</t>
  </si>
  <si>
    <t>下级上解收入</t>
  </si>
  <si>
    <t>收入合计</t>
  </si>
  <si>
    <t>4-2  2020年凤庆县社会保险基金支出预算情况表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</si>
  <si>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</si>
  <si>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</si>
  <si>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</si>
  <si>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 xml:space="preserve">          转移支出</t>
  </si>
  <si>
    <t xml:space="preserve">          其他支出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</si>
  <si>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</si>
  <si>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</si>
  <si>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</si>
  <si>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</si>
  <si>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</si>
  <si>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</si>
  <si>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八、生育保险基金支出</t>
  </si>
  <si>
    <t>支出小计</t>
  </si>
  <si>
    <t xml:space="preserve">    其中：社会保险待遇支出</t>
  </si>
  <si>
    <t xml:space="preserve">补助下级支出
  </t>
  </si>
  <si>
    <t>上解上级支出</t>
  </si>
  <si>
    <t>支出合计</t>
  </si>
  <si>
    <t>4-3  2020年县本级社会保险基金收入预算情况表</t>
  </si>
  <si>
    <t>4-4  2020年县本级社会保险基金支出预算情况表</t>
  </si>
  <si>
    <t>5-1  凤庆县2019年地方政府债务限额及余额预算情况表</t>
  </si>
  <si>
    <t>单位：亿元</t>
  </si>
  <si>
    <t>地   区</t>
  </si>
  <si>
    <t>2019年债务限额</t>
  </si>
  <si>
    <t>2019年债务余额预计执行数</t>
  </si>
  <si>
    <t>一般债务</t>
  </si>
  <si>
    <t>专项债务</t>
  </si>
  <si>
    <t>公  式</t>
  </si>
  <si>
    <t>A=B+C</t>
  </si>
  <si>
    <t>B</t>
  </si>
  <si>
    <t>C</t>
  </si>
  <si>
    <t>D=E+F</t>
  </si>
  <si>
    <t>E</t>
  </si>
  <si>
    <t>F</t>
  </si>
  <si>
    <t xml:space="preserve">  凤庆县</t>
  </si>
  <si>
    <t xml:space="preserve">    凤庆县本级</t>
  </si>
  <si>
    <t>注：1.本表反映上一年度本地区、本级及分地区地方政府债务限额及余额预计执行数。</t>
  </si>
  <si>
    <t xml:space="preserve">    2.本表由县级以上地方各级财政部门在本级人民代表大会批准预算后二十日内公开。</t>
  </si>
  <si>
    <t>5-2  凤庆县2019年地方政府一般债务余额情况表</t>
  </si>
  <si>
    <t>项    目</t>
  </si>
  <si>
    <t>执行数</t>
  </si>
  <si>
    <t>一、2018年末地方政府一般债务余额实际数</t>
  </si>
  <si>
    <t>二、2019年末地方政府一般债务余额限额</t>
  </si>
  <si>
    <t>三、2019年地方政府一般债务转贷额</t>
  </si>
  <si>
    <t xml:space="preserve">   中央转贷地方的国际金融组织和外国政府贷款</t>
  </si>
  <si>
    <t xml:space="preserve">   2019年地方政府一般债券转贷额</t>
  </si>
  <si>
    <t>四、2019年地方政府一般债务还本额</t>
  </si>
  <si>
    <t>五、2019年末地方政府一般债务余额执行数</t>
  </si>
  <si>
    <t>六、2020年地方财政赤字</t>
  </si>
  <si>
    <t>七、2020年地方政府一般债务余额限额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</si>
  <si>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</si>
  <si>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5-3  凤庆县本级2019年地方政府一般债务余额情况表</t>
  </si>
  <si>
    <t>三、2019年地方政府一般债务发行额</t>
  </si>
  <si>
    <t xml:space="preserve">    中央转贷地方的国际金融组织和外国政府贷款</t>
  </si>
  <si>
    <t xml:space="preserve">    2019年地方政府一般债券发行额</t>
  </si>
  <si>
    <t>五、2019年末地方政府一般债务余额预计执行数</t>
  </si>
  <si>
    <t>注：1.本表反映本地区上两年度一般债务余额，上一年度一般债务限额、发行额、还本支出及余额，本年度财政赤及一般债务限额。  
    2.本表由县级以上地方各级财政部门在本级人民代表大会批准预算后二十日内公开。</t>
  </si>
  <si>
    <t>5-4  凤庆县2019年地方政府专项债务余额情况表</t>
  </si>
  <si>
    <t>一、2018年末地方政府专项债务余额实际数</t>
  </si>
  <si>
    <t>二、2019年末地方政府专项债务余额限额</t>
  </si>
  <si>
    <t>三、2019年地方政府专项债务发行额</t>
  </si>
  <si>
    <t>四、2019年地方政府专项债务还本额</t>
  </si>
  <si>
    <t>五、2019年末地方政府专项债务余额执行数</t>
  </si>
  <si>
    <t>六、2020年地方政府专项债务新增限额</t>
  </si>
  <si>
    <t>七、2020年末地方政府专项债务余额限额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</si>
  <si>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</si>
  <si>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5-5 凤庆县本级2019年地方政府专项债务余额情况表</t>
  </si>
  <si>
    <t>五、2019年末地方政府专项债务余额预计执行数</t>
  </si>
  <si>
    <t>5-6  凤庆县地方政府债券发行及还本付息情况表</t>
  </si>
  <si>
    <t>公式</t>
  </si>
  <si>
    <t>本地区</t>
  </si>
  <si>
    <t>本级</t>
  </si>
  <si>
    <t>一、2019年发行执行数</t>
  </si>
  <si>
    <t>A=B+D</t>
  </si>
  <si>
    <t>（一）一般债券</t>
  </si>
  <si>
    <t xml:space="preserve">   其中：再融资债券</t>
  </si>
  <si>
    <t>（二）专项债券</t>
  </si>
  <si>
    <t>D</t>
  </si>
  <si>
    <t>二、2019年还本执行数</t>
  </si>
  <si>
    <t>F=G+H</t>
  </si>
  <si>
    <t>G</t>
  </si>
  <si>
    <t>H</t>
  </si>
  <si>
    <t>三、2019年付息执行数</t>
  </si>
  <si>
    <t>I=J+K</t>
  </si>
  <si>
    <t>J</t>
  </si>
  <si>
    <t>K</t>
  </si>
  <si>
    <t>四、2020年还本预算数</t>
  </si>
  <si>
    <t>L=M+O</t>
  </si>
  <si>
    <t>M</t>
  </si>
  <si>
    <t xml:space="preserve">   其中：再融资</t>
  </si>
  <si>
    <t xml:space="preserve">      财政预算安排 </t>
  </si>
  <si>
    <t>N</t>
  </si>
  <si>
    <t>O</t>
  </si>
  <si>
    <t xml:space="preserve">      财政预算安排</t>
  </si>
  <si>
    <t>P</t>
  </si>
  <si>
    <t>五、2020年付息预算数</t>
  </si>
  <si>
    <t>Q=R+S</t>
  </si>
  <si>
    <t>R</t>
  </si>
  <si>
    <t>S</t>
  </si>
  <si>
    <t>注：1.本表反映本地区上一年度地方政府债券（含再融资债券）发行及还本付息支出预计执行数、本年度地方政府债券还本付息支出预算数等。
    2.本表由县级以上地方各级财政部门在本级人民代表大会批准预算后二十日内公开。</t>
  </si>
  <si>
    <t>5-7  凤庆县2020年地方政府债务限额提前下达情况表</t>
  </si>
  <si>
    <t>下级</t>
  </si>
  <si>
    <t>一、2019年地方政府债务限额</t>
  </si>
  <si>
    <t>其中： 一般债务限额</t>
  </si>
  <si>
    <t xml:space="preserve">       专项债务限额</t>
  </si>
  <si>
    <t>二、提前下达的2020年新增地方政府债务限额</t>
  </si>
  <si>
    <t>注：本表反映本地区及本级年初预算中列示提前下达的新增地方政府债务限额情况，由县级以上地方各级财政部门在本级人民代表大会批准预算后二十日内公开。</t>
  </si>
  <si>
    <t>5-8  凤庆县2020年年初新增地方政府债券资金安排表</t>
  </si>
  <si>
    <t>序号</t>
  </si>
  <si>
    <t>项目类型</t>
  </si>
  <si>
    <t>项目主管部门</t>
  </si>
  <si>
    <t>债券性质</t>
  </si>
  <si>
    <t>债券规模</t>
  </si>
  <si>
    <t>云南省临沧市凤庆县第二人民医院建设项目</t>
  </si>
  <si>
    <t>医疗卫生</t>
  </si>
  <si>
    <t>凤庆县卫生健康局</t>
  </si>
  <si>
    <t>专项债券</t>
  </si>
  <si>
    <t>云南省临沧市凤庆县污水处理提质增效项目</t>
  </si>
  <si>
    <t>生态保护与治理</t>
  </si>
  <si>
    <t>临沧市住房和城乡建设局</t>
  </si>
  <si>
    <t>注：本表反映本级当年提前下达的新增地方政府债券资金使用安排，由县级以上地方各级财政部门在本级人民代表大会批准预算后二十日内公开。</t>
  </si>
  <si>
    <t>6-1   2020年县级重大政策和重点项目绩效目标表</t>
  </si>
  <si>
    <t>单位名称.项目名称</t>
  </si>
  <si>
    <t>项目目标</t>
  </si>
  <si>
    <t>一级指标</t>
  </si>
  <si>
    <t>二级指标</t>
  </si>
  <si>
    <t>三级指标</t>
  </si>
  <si>
    <t>指标值</t>
  </si>
  <si>
    <t>绩效指标值设定依据及数据来源</t>
  </si>
  <si>
    <t>说明</t>
  </si>
  <si>
    <t>民政局特困供养人员（原五保户）补助</t>
  </si>
  <si>
    <t>统筹城乡特困人员救助供养工作，合理确定保障标准，使城乡特困人员基本生活得到有效保障。</t>
  </si>
  <si>
    <t>产出指标</t>
  </si>
  <si>
    <t>数量指标</t>
  </si>
  <si>
    <t>特困供养对象人数</t>
  </si>
  <si>
    <t>1940人</t>
  </si>
  <si>
    <t>云南省财政厅关于印发《云南省县级“三保”预算编制审核实施细则》的通知（云财基层〔2019〕23号）</t>
  </si>
  <si>
    <t>时效指标</t>
  </si>
  <si>
    <t>按时发放率</t>
  </si>
  <si>
    <t>≥90%</t>
  </si>
  <si>
    <t>成本指标</t>
  </si>
  <si>
    <t>社会化发放率</t>
  </si>
  <si>
    <t>社会效益指标</t>
  </si>
  <si>
    <t>特困人员生活水平情况</t>
  </si>
  <si>
    <t>有所提升</t>
  </si>
  <si>
    <t>可持续影响指标</t>
  </si>
  <si>
    <t>基本生活保障制度</t>
  </si>
  <si>
    <t>进一步完善</t>
  </si>
  <si>
    <t>服务对象满意度指标</t>
  </si>
  <si>
    <t>政策知晓率</t>
  </si>
  <si>
    <t>救助对象社会救助实施的满意率</t>
  </si>
  <si>
    <t>≥85%</t>
  </si>
  <si>
    <t>民政局-残疾人两项补贴</t>
  </si>
  <si>
    <t>为确保残疾人“两项补贴”制度有效落实，根据《临沧市人民政府办公室关于印发&lt;临沧市困难残疾人生活补贴和重度残疾人护理补贴制度实施方案&gt;的通知》（临政办发[2016]177号）文件精神，残疾人“两项补贴”资金，市级财政从彩票公益金中安排5%，其余由县财政承担。</t>
  </si>
  <si>
    <t>落实全县残疾人“两项补贴”</t>
  </si>
  <si>
    <t>15144人</t>
  </si>
  <si>
    <r>
      <rPr>
        <sz val="14"/>
        <color rgb="FF000000"/>
        <rFont val="宋体"/>
        <charset val="134"/>
      </rPr>
      <t>《凤庆县人民政府办公室关于印发凤庆县困难残疾人生活补贴和重度残疾人护理补贴制度实施方案的通知》（凤政办发</t>
    </r>
    <r>
      <rPr>
        <sz val="14"/>
        <color rgb="FF000000"/>
        <rFont val="方正仿宋_GBK"/>
        <charset val="134"/>
      </rPr>
      <t>﹝</t>
    </r>
    <r>
      <rPr>
        <sz val="14"/>
        <color rgb="FF000000"/>
        <rFont val="宋体"/>
        <charset val="134"/>
      </rPr>
      <t>2016</t>
    </r>
    <r>
      <rPr>
        <sz val="14"/>
        <color rgb="FF000000"/>
        <rFont val="方正仿宋_GBK"/>
        <charset val="134"/>
      </rPr>
      <t>﹞</t>
    </r>
    <r>
      <rPr>
        <sz val="14"/>
        <color rgb="FF000000"/>
        <rFont val="宋体"/>
        <charset val="134"/>
      </rPr>
      <t>124号）</t>
    </r>
  </si>
  <si>
    <t>满意度指标</t>
  </si>
  <si>
    <t>≥95%</t>
  </si>
  <si>
    <t>教育体育局农村学前阶段营养改善计划膳食补助</t>
  </si>
  <si>
    <t>实施9731人农村学前班学生营养改善计划膳食补助</t>
  </si>
  <si>
    <t>实施农村学前班学生营养改善计划膳食补助学校数</t>
  </si>
  <si>
    <t>187所</t>
  </si>
  <si>
    <t>《临沧市人民政府办公室关于印发临沧市农村学前教育阶段幼儿营养改善计划实施方案的通知》（临政办发﹝2014﹞87号）</t>
  </si>
  <si>
    <t>享受学生人数</t>
  </si>
  <si>
    <t>9731人</t>
  </si>
  <si>
    <t>在校时每天给予学生膳食补助</t>
  </si>
  <si>
    <t>质量指标</t>
  </si>
  <si>
    <t>营养改善计划覆盖所有农村幼儿园</t>
  </si>
  <si>
    <t>营养改善计划补助标准</t>
  </si>
  <si>
    <t>700元/生</t>
  </si>
  <si>
    <t>效益指标</t>
  </si>
  <si>
    <t>经济效益指标</t>
  </si>
  <si>
    <t>缓解学前教育阶段幼儿家庭经济负担</t>
  </si>
  <si>
    <t>681万</t>
  </si>
  <si>
    <t>学前教育阶段幼儿接受资助比例</t>
  </si>
  <si>
    <t>实施农村学前班学生营养改善计划服务对象满意度</t>
  </si>
  <si>
    <t>≥98%</t>
  </si>
  <si>
    <t>凤庆县第二人民医院建设项目</t>
  </si>
  <si>
    <t>本项目建成后，将增加业务用房建筑面积 90,900.00 ㎡，主体建设年限5 年,即2017 年-2021 年，计划投资69,731.00 万元。</t>
  </si>
  <si>
    <t>建筑面积</t>
  </si>
  <si>
    <r>
      <rPr>
        <sz val="12"/>
        <color indexed="8"/>
        <rFont val="Times New Roman"/>
        <charset val="0"/>
      </rPr>
      <t xml:space="preserve">90,900.00 </t>
    </r>
    <r>
      <rPr>
        <sz val="12"/>
        <color indexed="8"/>
        <rFont val="宋体"/>
        <charset val="134"/>
      </rPr>
      <t>㎡</t>
    </r>
  </si>
  <si>
    <t>专项债券项目实施方案</t>
  </si>
  <si>
    <t>工程质量</t>
  </si>
  <si>
    <t>合格</t>
  </si>
  <si>
    <t>完成投资额</t>
  </si>
  <si>
    <t>降低就医成本，留住病人</t>
  </si>
  <si>
    <t>大于90%</t>
  </si>
  <si>
    <t>2020-2030年区域就业总贡献</t>
  </si>
  <si>
    <t>1000人</t>
  </si>
  <si>
    <t>服务对象满意度</t>
  </si>
  <si>
    <t>临沧市凤庆县城污水处理提质增效项目</t>
  </si>
  <si>
    <t>新建污水处理厂一座，处理规模为10000m3/d,新建污水收集管道(DN800-1100)62公里，改造错接混接污水管道(DN300-600)26公里，污水收集处理范围为凤庆县城区、新建成的居民小区及沿途镇区居民生活污水。</t>
  </si>
  <si>
    <t>污水处理厂</t>
  </si>
  <si>
    <t>1座</t>
  </si>
  <si>
    <t>建设近期管网网DN300～DN1200</t>
  </si>
  <si>
    <t>67074m</t>
  </si>
  <si>
    <t>生态效益</t>
  </si>
  <si>
    <t>水资源保护质量</t>
  </si>
  <si>
    <t>有效提高</t>
  </si>
  <si>
    <t>污水处理厂使用年限</t>
  </si>
  <si>
    <t>≥30</t>
  </si>
  <si>
    <t>周边城镇居民满意度</t>
  </si>
  <si>
    <t>财政局专项债券利息</t>
  </si>
  <si>
    <t>按期还本付息，避免出现区域性债务风险。</t>
  </si>
  <si>
    <t>偿还利息金额</t>
  </si>
  <si>
    <t>2818万</t>
  </si>
  <si>
    <t>《临沧市财政局关于加强云南省财政府项目收益与融资自求平衡专项债券资金管理的通知》（临财库发﹝2019﹞9号）</t>
  </si>
  <si>
    <t>提前付息天数</t>
  </si>
  <si>
    <t>≥10天</t>
  </si>
  <si>
    <t>增加信用度，提高后期争取新增债券额度</t>
  </si>
  <si>
    <t>逐年提高</t>
  </si>
  <si>
    <t>6-2  重点工作情况解释说明汇总表</t>
  </si>
  <si>
    <t>重点工作</t>
  </si>
  <si>
    <t>2020年工作重点及工作情况</t>
  </si>
  <si>
    <t>转移支付</t>
  </si>
  <si>
    <t>做好政策争资。及时掌握学习政策，主动对接上级部门，全面了解上级部门预算项目资金安排情况，明确争取资金重点，强化争资针对性。做好业务争资。以脱贫攻坚为引领，按照缺什么补什么的原则，建设项目库，优化筛选项目，提升项目编报质量，做实项目前期工作，打牢争资基础。做好绩效争资。加快项目建设，加快资金拨付，提升资金使用效益和项目整体绩效，实施绩效全过程管控和绩效评价，以做好绩效管理为抓手，争取更多转移支付支持。压实责任争资。细化分解向上争取资金任务至相关部门，发挥部门主体责任，积极向上汇报对接，多渠道争取补助资金支持。</t>
  </si>
  <si>
    <t>举借债务</t>
  </si>
  <si>
    <t>按照“突出主业、转型做实、市场运作、集团管理”的思路，拟将城投、城发等公司组建为一个集团公司，整合优质资产，实现资源重组、合并，向实体化、市场化改革发展，进一步理顺政府与企业的关系，依法依规发债、融资，剥离政府债务，有效化解平台债务风险。</t>
  </si>
  <si>
    <t>预算绩效</t>
  </si>
  <si>
    <t>坚持绩效导向，全面贯彻落实《中共中央 国务院关于全面实施预算绩效管理的意见》，围绕推进预算和绩效管理一体化目标，抓好健全科学规范的管理制度、硬化预算绩效管理责任约束两个关键，突出提升绩效管理层次和质量、建立标准科学的绩效管理方式方法、提升预算绩效管理效率等三个重点，建立健全体系机制，实现政策过程、预算过程、行政管理过程、绩效管理过程高度融合。</t>
  </si>
</sst>
</file>

<file path=xl/styles.xml><?xml version="1.0" encoding="utf-8"?>
<styleSheet xmlns="http://schemas.openxmlformats.org/spreadsheetml/2006/main">
  <numFmts count="31">
    <numFmt numFmtId="43" formatCode="_ * #,##0.00_ ;_ * \-#,##0.00_ ;_ * &quot;-&quot;??_ ;_ @_ "/>
    <numFmt numFmtId="41" formatCode="_ * #,##0_ ;_ * \-#,##0_ ;_ * &quot;-&quot;_ ;_ @_ "/>
    <numFmt numFmtId="42" formatCode="_ &quot;￥&quot;* #,##0_ ;_ &quot;￥&quot;* \-#,##0_ ;_ &quot;￥&quot;* &quot;-&quot;_ ;_ @_ "/>
    <numFmt numFmtId="176" formatCode="#\ ??/??"/>
    <numFmt numFmtId="44" formatCode="_ &quot;￥&quot;* #,##0.00_ ;_ &quot;￥&quot;* \-#,##0.00_ ;_ &quot;￥&quot;* &quot;-&quot;??_ ;_ @_ "/>
    <numFmt numFmtId="177" formatCode="_(&quot;$&quot;* #,##0_);_(&quot;$&quot;* \(#,##0\);_(&quot;$&quot;* &quot;-&quot;_);_(@_)"/>
    <numFmt numFmtId="178" formatCode="#,##0;\(#,##0\)"/>
    <numFmt numFmtId="179" formatCode="yy\.mm\.dd"/>
    <numFmt numFmtId="180" formatCode="#,##0.00_);[Red]\(#,##0.00\)"/>
    <numFmt numFmtId="181" formatCode="\$#,##0;\(\$#,##0\)"/>
    <numFmt numFmtId="182" formatCode="_-* #,##0_-;\-* #,##0_-;_-* &quot;-&quot;_-;_-@_-"/>
    <numFmt numFmtId="183" formatCode="0.0%"/>
    <numFmt numFmtId="184" formatCode="#,##0_ "/>
    <numFmt numFmtId="185" formatCode="_(* #,##0.00_);_(* \(#,##0.00\);_(* &quot;-&quot;??_);_(@_)"/>
    <numFmt numFmtId="186" formatCode="&quot;$&quot;#,##0_);[Red]\(&quot;$&quot;#,##0\)"/>
    <numFmt numFmtId="187" formatCode="_-&quot;$&quot;\ * #,##0_-;_-&quot;$&quot;\ * #,##0\-;_-&quot;$&quot;\ * &quot;-&quot;_-;_-@_-"/>
    <numFmt numFmtId="188" formatCode="_ * #,##0_ ;_ * \-#,##0_ ;_ * &quot;-&quot;??_ ;_ @_ "/>
    <numFmt numFmtId="189" formatCode="\$#,##0.00;\(\$#,##0.00\)"/>
    <numFmt numFmtId="190" formatCode="_-* #,##0.00_-;\-* #,##0.00_-;_-* &quot;-&quot;??_-;_-@_-"/>
    <numFmt numFmtId="191" formatCode="&quot;$&quot;#,##0.00_);[Red]\(&quot;$&quot;#,##0.00\)"/>
    <numFmt numFmtId="192" formatCode="#,##0.0_);\(#,##0.0\)"/>
    <numFmt numFmtId="193" formatCode="_(&quot;$&quot;* #,##0.00_);_(&quot;$&quot;* \(#,##0.00\);_(&quot;$&quot;* &quot;-&quot;??_);_(@_)"/>
    <numFmt numFmtId="194" formatCode="&quot;$&quot;\ #,##0_-;[Red]&quot;$&quot;\ #,##0\-"/>
    <numFmt numFmtId="195" formatCode="&quot;$&quot;\ #,##0.00_-;[Red]&quot;$&quot;\ #,##0.00\-"/>
    <numFmt numFmtId="196" formatCode="_-&quot;$&quot;\ * #,##0.00_-;_-&quot;$&quot;\ * #,##0.00\-;_-&quot;$&quot;\ * &quot;-&quot;??_-;_-@_-"/>
    <numFmt numFmtId="197" formatCode="_(* #,##0_);_(* \(#,##0\);_(* &quot;-&quot;_);_(@_)"/>
    <numFmt numFmtId="198" formatCode="0\.0,&quot;0&quot;"/>
    <numFmt numFmtId="199" formatCode="0.0"/>
    <numFmt numFmtId="200" formatCode="#,##0_ ;[Red]\-#,##0\ "/>
    <numFmt numFmtId="201" formatCode="0_ "/>
    <numFmt numFmtId="202" formatCode="0.00_ "/>
  </numFmts>
  <fonts count="118">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sz val="10"/>
      <name val="宋体"/>
      <charset val="134"/>
    </font>
    <font>
      <b/>
      <sz val="10"/>
      <name val="宋体"/>
      <charset val="134"/>
    </font>
    <font>
      <sz val="14"/>
      <name val="宋体"/>
      <charset val="134"/>
    </font>
    <font>
      <sz val="12"/>
      <name val="宋体"/>
      <charset val="134"/>
    </font>
    <font>
      <sz val="20"/>
      <color indexed="8"/>
      <name val="方正小标宋简体"/>
      <charset val="134"/>
    </font>
    <font>
      <b/>
      <sz val="14"/>
      <color indexed="8"/>
      <name val="宋体"/>
      <charset val="134"/>
    </font>
    <font>
      <sz val="14"/>
      <color indexed="8"/>
      <name val="宋体"/>
      <charset val="134"/>
    </font>
    <font>
      <sz val="10"/>
      <color indexed="8"/>
      <name val="宋体"/>
      <charset val="134"/>
    </font>
    <font>
      <sz val="14"/>
      <color rgb="FF000000"/>
      <name val="宋体"/>
      <charset val="134"/>
    </font>
    <font>
      <sz val="12"/>
      <color indexed="8"/>
      <name val="Times New Roman"/>
      <charset val="0"/>
    </font>
    <font>
      <sz val="11"/>
      <color indexed="8"/>
      <name val="宋体"/>
      <charset val="134"/>
      <scheme val="minor"/>
    </font>
    <font>
      <sz val="14"/>
      <color indexed="8"/>
      <name val="宋体"/>
      <charset val="134"/>
      <scheme val="minor"/>
    </font>
    <font>
      <sz val="12"/>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2"/>
      <color indexed="8"/>
      <name val="宋体"/>
      <charset val="134"/>
    </font>
    <font>
      <b/>
      <sz val="14"/>
      <name val="宋体"/>
      <charset val="134"/>
    </font>
    <font>
      <sz val="14"/>
      <name val="MS Serif"/>
      <charset val="134"/>
    </font>
    <font>
      <sz val="14"/>
      <color theme="1"/>
      <name val="宋体"/>
      <charset val="134"/>
      <scheme val="minor"/>
    </font>
    <font>
      <sz val="14"/>
      <name val="Times New Roman"/>
      <charset val="134"/>
    </font>
    <font>
      <sz val="14"/>
      <name val="宋体"/>
      <charset val="134"/>
      <scheme val="minor"/>
    </font>
    <font>
      <sz val="20"/>
      <color rgb="FF000000"/>
      <name val="方正小标宋简体"/>
      <charset val="134"/>
    </font>
    <font>
      <b/>
      <sz val="12"/>
      <name val="宋体"/>
      <charset val="134"/>
    </font>
    <font>
      <sz val="12"/>
      <color theme="1"/>
      <name val="宋体"/>
      <charset val="134"/>
      <scheme val="minor"/>
    </font>
    <font>
      <sz val="10"/>
      <name val="宋体"/>
      <charset val="134"/>
      <scheme val="minor"/>
    </font>
    <font>
      <sz val="20"/>
      <color indexed="8"/>
      <name val="宋体"/>
      <charset val="134"/>
    </font>
    <font>
      <sz val="11"/>
      <name val="宋体"/>
      <charset val="134"/>
    </font>
    <font>
      <sz val="14"/>
      <color indexed="9"/>
      <name val="宋体"/>
      <charset val="134"/>
    </font>
    <font>
      <sz val="20"/>
      <color theme="1"/>
      <name val="方正小标宋简体"/>
      <charset val="134"/>
    </font>
    <font>
      <sz val="20"/>
      <color theme="1"/>
      <name val="方正小标宋_GBK"/>
      <charset val="134"/>
    </font>
    <font>
      <sz val="14"/>
      <name val="Arial"/>
      <charset val="134"/>
    </font>
    <font>
      <b/>
      <sz val="14"/>
      <color theme="1"/>
      <name val="宋体"/>
      <charset val="134"/>
    </font>
    <font>
      <sz val="16"/>
      <name val="黑体"/>
      <charset val="134"/>
    </font>
    <font>
      <sz val="11"/>
      <color indexed="20"/>
      <name val="宋体"/>
      <charset val="134"/>
    </font>
    <font>
      <sz val="12"/>
      <color indexed="9"/>
      <name val="宋体"/>
      <charset val="134"/>
    </font>
    <font>
      <sz val="11"/>
      <color indexed="9"/>
      <name val="宋体"/>
      <charset val="134"/>
    </font>
    <font>
      <b/>
      <sz val="18"/>
      <color indexed="56"/>
      <name val="宋体"/>
      <charset val="134"/>
    </font>
    <font>
      <b/>
      <sz val="18"/>
      <color theme="3"/>
      <name val="宋体"/>
      <charset val="134"/>
      <scheme val="minor"/>
    </font>
    <font>
      <b/>
      <sz val="13"/>
      <color indexed="54"/>
      <name val="宋体"/>
      <charset val="134"/>
    </font>
    <font>
      <b/>
      <sz val="10"/>
      <name val="Tms Rmn"/>
      <charset val="134"/>
    </font>
    <font>
      <b/>
      <sz val="11"/>
      <color theme="3"/>
      <name val="宋体"/>
      <charset val="134"/>
      <scheme val="minor"/>
    </font>
    <font>
      <sz val="11"/>
      <color rgb="FF9C0006"/>
      <name val="宋体"/>
      <charset val="0"/>
      <scheme val="minor"/>
    </font>
    <font>
      <sz val="10"/>
      <name val="Arial"/>
      <charset val="134"/>
    </font>
    <font>
      <i/>
      <sz val="11"/>
      <color rgb="FF7F7F7F"/>
      <name val="宋体"/>
      <charset val="0"/>
      <scheme val="minor"/>
    </font>
    <font>
      <sz val="11"/>
      <color rgb="FF3F3F76"/>
      <name val="宋体"/>
      <charset val="0"/>
      <scheme val="minor"/>
    </font>
    <font>
      <b/>
      <sz val="11"/>
      <color indexed="63"/>
      <name val="宋体"/>
      <charset val="134"/>
    </font>
    <font>
      <sz val="10"/>
      <name val="Geneva"/>
      <charset val="134"/>
    </font>
    <font>
      <b/>
      <sz val="13"/>
      <color indexed="56"/>
      <name val="宋体"/>
      <charset val="134"/>
    </font>
    <font>
      <sz val="11"/>
      <color indexed="52"/>
      <name val="宋体"/>
      <charset val="134"/>
    </font>
    <font>
      <sz val="11"/>
      <color indexed="17"/>
      <name val="宋体"/>
      <charset val="134"/>
    </font>
    <font>
      <sz val="10"/>
      <name val="楷体"/>
      <charset val="134"/>
    </font>
    <font>
      <sz val="11"/>
      <color indexed="60"/>
      <name val="宋体"/>
      <charset val="134"/>
    </font>
    <font>
      <sz val="12"/>
      <color indexed="16"/>
      <name val="宋体"/>
      <charset val="134"/>
    </font>
    <font>
      <b/>
      <sz val="11"/>
      <color indexed="8"/>
      <name val="宋体"/>
      <charset val="134"/>
    </font>
    <font>
      <sz val="8"/>
      <name val="Arial"/>
      <charset val="134"/>
    </font>
    <font>
      <sz val="11"/>
      <color theme="1"/>
      <name val="宋体"/>
      <charset val="0"/>
      <scheme val="minor"/>
    </font>
    <font>
      <sz val="8"/>
      <name val="Times New Roman"/>
      <charset val="134"/>
    </font>
    <font>
      <sz val="10"/>
      <name val="MS Sans Serif"/>
      <charset val="134"/>
    </font>
    <font>
      <b/>
      <sz val="15"/>
      <color theme="3"/>
      <name val="宋体"/>
      <charset val="134"/>
      <scheme val="minor"/>
    </font>
    <font>
      <b/>
      <sz val="12"/>
      <name val="Arial"/>
      <charset val="134"/>
    </font>
    <font>
      <b/>
      <sz val="10"/>
      <name val="MS Sans Serif"/>
      <charset val="134"/>
    </font>
    <font>
      <sz val="11"/>
      <color rgb="FFFF0000"/>
      <name val="宋体"/>
      <charset val="0"/>
      <scheme val="minor"/>
    </font>
    <font>
      <sz val="10"/>
      <name val="Helv"/>
      <charset val="134"/>
    </font>
    <font>
      <sz val="11"/>
      <color theme="0"/>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sz val="12"/>
      <name val="Times New Roman"/>
      <charset val="134"/>
    </font>
    <font>
      <b/>
      <sz val="15"/>
      <color indexed="56"/>
      <name val="宋体"/>
      <charset val="134"/>
    </font>
    <font>
      <sz val="10"/>
      <name val="仿宋_GB2312"/>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Helv"/>
      <charset val="134"/>
    </font>
    <font>
      <sz val="12"/>
      <color indexed="17"/>
      <name val="宋体"/>
      <charset val="134"/>
    </font>
    <font>
      <sz val="12"/>
      <color indexed="9"/>
      <name val="Helv"/>
      <charset val="134"/>
    </font>
    <font>
      <b/>
      <sz val="15"/>
      <color indexed="54"/>
      <name val="宋体"/>
      <charset val="134"/>
    </font>
    <font>
      <sz val="11"/>
      <color indexed="62"/>
      <name val="宋体"/>
      <charset val="134"/>
    </font>
    <font>
      <b/>
      <sz val="11"/>
      <color indexed="56"/>
      <name val="宋体"/>
      <charset val="134"/>
    </font>
    <font>
      <u/>
      <sz val="12"/>
      <color indexed="12"/>
      <name val="宋体"/>
      <charset val="134"/>
    </font>
    <font>
      <sz val="10"/>
      <name val="Times New Roman"/>
      <charset val="134"/>
    </font>
    <font>
      <b/>
      <sz val="14"/>
      <name val="楷体"/>
      <charset val="134"/>
    </font>
    <font>
      <b/>
      <sz val="11"/>
      <color indexed="54"/>
      <name val="宋体"/>
      <charset val="134"/>
    </font>
    <font>
      <b/>
      <sz val="18"/>
      <color indexed="62"/>
      <name val="宋体"/>
      <charset val="134"/>
    </font>
    <font>
      <b/>
      <sz val="10"/>
      <color indexed="9"/>
      <name val="宋体"/>
      <charset val="134"/>
    </font>
    <font>
      <b/>
      <sz val="12"/>
      <color indexed="8"/>
      <name val="宋体"/>
      <charset val="134"/>
    </font>
    <font>
      <sz val="12"/>
      <color indexed="20"/>
      <name val="宋体"/>
      <charset val="134"/>
    </font>
    <font>
      <i/>
      <sz val="11"/>
      <color indexed="23"/>
      <name val="宋体"/>
      <charset val="134"/>
    </font>
    <font>
      <b/>
      <sz val="9"/>
      <name val="Arial"/>
      <charset val="134"/>
    </font>
    <font>
      <b/>
      <sz val="8"/>
      <color indexed="9"/>
      <name val="宋体"/>
      <charset val="134"/>
    </font>
    <font>
      <sz val="7"/>
      <name val="Small Fonts"/>
      <charset val="134"/>
    </font>
    <font>
      <sz val="9"/>
      <name val="宋体"/>
      <charset val="134"/>
    </font>
    <font>
      <sz val="10"/>
      <color indexed="8"/>
      <name val="MS Sans Serif"/>
      <charset val="134"/>
    </font>
    <font>
      <b/>
      <sz val="18"/>
      <color indexed="54"/>
      <name val="宋体"/>
      <charset val="134"/>
    </font>
    <font>
      <b/>
      <sz val="11"/>
      <color indexed="9"/>
      <name val="宋体"/>
      <charset val="134"/>
    </font>
    <font>
      <b/>
      <sz val="11"/>
      <color indexed="52"/>
      <name val="宋体"/>
      <charset val="134"/>
    </font>
    <font>
      <u/>
      <sz val="10"/>
      <color indexed="12"/>
      <name val="Times"/>
      <charset val="134"/>
    </font>
    <font>
      <u/>
      <sz val="11"/>
      <color indexed="52"/>
      <name val="宋体"/>
      <charset val="134"/>
    </font>
    <font>
      <b/>
      <sz val="10"/>
      <name val="Arial"/>
      <charset val="134"/>
    </font>
    <font>
      <u/>
      <sz val="12"/>
      <color indexed="36"/>
      <name val="宋体"/>
      <charset val="134"/>
    </font>
    <font>
      <sz val="11"/>
      <color indexed="10"/>
      <name val="宋体"/>
      <charset val="134"/>
    </font>
    <font>
      <sz val="12"/>
      <name val="Courier"/>
      <charset val="134"/>
    </font>
    <font>
      <sz val="14"/>
      <color rgb="FF000000"/>
      <name val="方正仿宋_GBK"/>
      <charset val="134"/>
    </font>
  </fonts>
  <fills count="68">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49"/>
        <bgColor indexed="64"/>
      </patternFill>
    </fill>
    <fill>
      <patternFill patternType="solid">
        <fgColor indexed="47"/>
        <bgColor indexed="64"/>
      </patternFill>
    </fill>
    <fill>
      <patternFill patternType="solid">
        <fgColor indexed="22"/>
        <bgColor indexed="64"/>
      </patternFill>
    </fill>
    <fill>
      <patternFill patternType="solid">
        <fgColor indexed="14"/>
        <bgColor indexed="64"/>
      </patternFill>
    </fill>
    <fill>
      <patternFill patternType="gray0625"/>
    </fill>
    <fill>
      <patternFill patternType="mediumGray">
        <fgColor indexed="22"/>
      </patternFill>
    </fill>
    <fill>
      <patternFill patternType="solid">
        <fgColor rgb="FFFFC7CE"/>
        <bgColor indexed="64"/>
      </patternFill>
    </fill>
    <fill>
      <patternFill patternType="solid">
        <fgColor indexed="54"/>
        <bgColor indexed="64"/>
      </patternFill>
    </fill>
    <fill>
      <patternFill patternType="solid">
        <fgColor indexed="31"/>
        <bgColor indexed="64"/>
      </patternFill>
    </fill>
    <fill>
      <patternFill patternType="solid">
        <fgColor rgb="FFFFCC99"/>
        <bgColor indexed="64"/>
      </patternFill>
    </fill>
    <fill>
      <patternFill patternType="solid">
        <fgColor indexed="55"/>
        <bgColor indexed="64"/>
      </patternFill>
    </fill>
    <fill>
      <patternFill patternType="solid">
        <fgColor indexed="27"/>
        <bgColor indexed="64"/>
      </patternFill>
    </fill>
    <fill>
      <patternFill patternType="solid">
        <fgColor indexed="52"/>
        <bgColor indexed="64"/>
      </patternFill>
    </fill>
    <fill>
      <patternFill patternType="solid">
        <fgColor indexed="48"/>
        <bgColor indexed="64"/>
      </patternFill>
    </fill>
    <fill>
      <patternFill patternType="solid">
        <fgColor indexed="26"/>
        <bgColor indexed="64"/>
      </patternFill>
    </fill>
    <fill>
      <patternFill patternType="solid">
        <fgColor indexed="43"/>
        <bgColor indexed="64"/>
      </patternFill>
    </fill>
    <fill>
      <patternFill patternType="solid">
        <fgColor indexed="10"/>
        <bgColor indexed="64"/>
      </patternFill>
    </fill>
    <fill>
      <patternFill patternType="solid">
        <fgColor indexed="25"/>
        <bgColor indexed="64"/>
      </patternFill>
    </fill>
    <fill>
      <patternFill patternType="solid">
        <fgColor theme="6" tint="0.799981688894314"/>
        <bgColor indexed="64"/>
      </patternFill>
    </fill>
    <fill>
      <patternFill patternType="solid">
        <fgColor indexed="42"/>
        <bgColor indexed="64"/>
      </patternFill>
    </fill>
    <fill>
      <patternFill patternType="solid">
        <fgColor indexed="51"/>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indexed="40"/>
        <bgColor indexed="64"/>
      </patternFill>
    </fill>
    <fill>
      <patternFill patternType="solid">
        <fgColor indexed="44"/>
        <bgColor indexed="64"/>
      </patternFill>
    </fill>
    <fill>
      <patternFill patternType="solid">
        <fgColor indexed="29"/>
        <bgColor indexed="64"/>
      </patternFill>
    </fill>
    <fill>
      <patternFill patternType="solid">
        <fgColor theme="5" tint="0.399975585192419"/>
        <bgColor indexed="64"/>
      </patternFill>
    </fill>
    <fill>
      <patternFill patternType="solid">
        <fgColor indexed="36"/>
        <bgColor indexed="64"/>
      </patternFill>
    </fill>
    <fill>
      <patternFill patternType="solid">
        <fgColor indexed="53"/>
        <bgColor indexed="64"/>
      </patternFill>
    </fill>
    <fill>
      <patternFill patternType="solid">
        <fgColor indexed="46"/>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indexed="1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indexed="12"/>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lightUp">
        <fgColor indexed="9"/>
        <bgColor indexed="29"/>
      </patternFill>
    </fill>
    <fill>
      <patternFill patternType="solid">
        <fgColor indexed="11"/>
        <bgColor indexed="64"/>
      </patternFill>
    </fill>
    <fill>
      <patternFill patternType="solid">
        <fgColor indexed="30"/>
        <bgColor indexed="64"/>
      </patternFill>
    </fill>
    <fill>
      <patternFill patternType="solid">
        <fgColor indexed="57"/>
        <bgColor indexed="64"/>
      </patternFill>
    </fill>
    <fill>
      <patternFill patternType="lightUp">
        <fgColor indexed="9"/>
        <bgColor indexed="55"/>
      </patternFill>
    </fill>
    <fill>
      <patternFill patternType="lightUp">
        <fgColor indexed="9"/>
        <bgColor indexed="22"/>
      </patternFill>
    </fill>
    <fill>
      <patternFill patternType="solid">
        <fgColor indexed="62"/>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auto="1"/>
      </bottom>
      <diagonal/>
    </border>
    <border>
      <left style="thin">
        <color indexed="8"/>
      </left>
      <right style="thin">
        <color indexed="8"/>
      </right>
      <top style="thin">
        <color auto="1"/>
      </top>
      <bottom style="thin">
        <color indexed="8"/>
      </bottom>
      <diagonal/>
    </border>
    <border>
      <left style="thin">
        <color indexed="8"/>
      </left>
      <right style="thin">
        <color indexed="8"/>
      </right>
      <top style="thin">
        <color indexed="8"/>
      </top>
      <bottom style="thin">
        <color auto="1"/>
      </bottom>
      <diagonal/>
    </border>
    <border>
      <left style="thin">
        <color indexed="8"/>
      </left>
      <right style="thin">
        <color indexed="8"/>
      </right>
      <top style="thin">
        <color auto="1"/>
      </top>
      <bottom style="thin">
        <color auto="1"/>
      </bottom>
      <diagonal/>
    </border>
    <border>
      <left style="thin">
        <color indexed="8"/>
      </left>
      <right style="thin">
        <color auto="1"/>
      </right>
      <top style="thin">
        <color indexed="8"/>
      </top>
      <bottom style="thin">
        <color indexed="8"/>
      </bottom>
      <diagonal/>
    </border>
    <border>
      <left/>
      <right style="thin">
        <color auto="1"/>
      </right>
      <top style="thin">
        <color auto="1"/>
      </top>
      <bottom style="thin">
        <color auto="1"/>
      </bottom>
      <diagonal/>
    </border>
    <border>
      <left/>
      <right/>
      <top/>
      <bottom style="thin">
        <color indexed="8"/>
      </bottom>
      <diagonal/>
    </border>
    <border>
      <left style="thin">
        <color auto="1"/>
      </left>
      <right/>
      <top style="thin">
        <color auto="1"/>
      </top>
      <bottom style="thin">
        <color auto="1"/>
      </bottom>
      <diagonal/>
    </border>
    <border>
      <left/>
      <right/>
      <top/>
      <bottom style="thin">
        <color auto="1"/>
      </bottom>
      <diagonal/>
    </border>
    <border>
      <left/>
      <right/>
      <top/>
      <bottom style="thick">
        <color indexed="43"/>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double">
        <color indexed="52"/>
      </bottom>
      <diagonal/>
    </border>
    <border>
      <left/>
      <right style="thin">
        <color auto="1"/>
      </right>
      <top/>
      <bottom style="thin">
        <color auto="1"/>
      </bottom>
      <diagonal/>
    </border>
    <border>
      <left/>
      <right/>
      <top style="thin">
        <color indexed="62"/>
      </top>
      <bottom style="double">
        <color indexed="62"/>
      </bottom>
      <diagonal/>
    </border>
    <border>
      <left/>
      <right/>
      <top/>
      <bottom style="medium">
        <color theme="4"/>
      </bottom>
      <diagonal/>
    </border>
    <border>
      <left/>
      <right/>
      <top style="thin">
        <color auto="1"/>
      </top>
      <bottom style="thin">
        <color auto="1"/>
      </bottom>
      <diagonal/>
    </border>
    <border>
      <left/>
      <right/>
      <top/>
      <bottom style="medium">
        <color auto="1"/>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11"/>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medium">
        <color indexed="43"/>
      </bottom>
      <diagonal/>
    </border>
    <border>
      <left/>
      <right/>
      <top style="medium">
        <color indexed="9"/>
      </top>
      <bottom style="medium">
        <color indexed="9"/>
      </bottom>
      <diagonal/>
    </border>
    <border>
      <left/>
      <right/>
      <top style="thin">
        <color indexed="11"/>
      </top>
      <bottom style="double">
        <color indexed="11"/>
      </bottom>
      <diagonal/>
    </border>
    <border>
      <left style="thin">
        <color indexed="22"/>
      </left>
      <right style="thin">
        <color indexed="22"/>
      </right>
      <top style="thin">
        <color indexed="22"/>
      </top>
      <bottom style="thin">
        <color indexed="22"/>
      </bottom>
      <diagonal/>
    </border>
    <border>
      <left/>
      <right/>
      <top style="medium">
        <color auto="1"/>
      </top>
      <bottom style="medium">
        <color auto="1"/>
      </bottom>
      <diagonal/>
    </border>
    <border>
      <left style="double">
        <color indexed="63"/>
      </left>
      <right style="double">
        <color indexed="63"/>
      </right>
      <top style="double">
        <color indexed="63"/>
      </top>
      <bottom style="double">
        <color indexed="63"/>
      </bottom>
      <diagonal/>
    </border>
  </borders>
  <cellStyleXfs count="1333">
    <xf numFmtId="0" fontId="0" fillId="0" borderId="0">
      <alignment vertical="center"/>
    </xf>
    <xf numFmtId="42" fontId="1" fillId="0" borderId="0" applyFont="0" applyFill="0" applyBorder="0" applyAlignment="0" applyProtection="0">
      <alignment vertical="center"/>
    </xf>
    <xf numFmtId="0" fontId="46" fillId="20" borderId="0" applyNumberFormat="0" applyBorder="0" applyAlignment="0" applyProtection="0">
      <alignment vertical="center"/>
    </xf>
    <xf numFmtId="0" fontId="55" fillId="13" borderId="19" applyNumberFormat="0" applyAlignment="0" applyProtection="0">
      <alignment vertical="center"/>
    </xf>
    <xf numFmtId="0" fontId="64" fillId="0" borderId="24" applyNumberFormat="0" applyFill="0" applyAlignment="0" applyProtection="0">
      <alignment vertical="center"/>
    </xf>
    <xf numFmtId="0" fontId="45" fillId="4" borderId="0" applyNumberFormat="0" applyBorder="0" applyAlignment="0" applyProtection="0">
      <alignment vertical="center"/>
    </xf>
    <xf numFmtId="44" fontId="1" fillId="0" borderId="0" applyFont="0" applyFill="0" applyBorder="0" applyAlignment="0" applyProtection="0">
      <alignment vertical="center"/>
    </xf>
    <xf numFmtId="0" fontId="61" fillId="0" borderId="23" applyNumberFormat="0" applyFill="0" applyProtection="0">
      <alignment horizontal="center" vertical="center"/>
    </xf>
    <xf numFmtId="0" fontId="57" fillId="0" borderId="0">
      <alignment vertical="center"/>
    </xf>
    <xf numFmtId="0" fontId="66" fillId="22" borderId="0" applyNumberFormat="0" applyBorder="0" applyAlignment="0" applyProtection="0">
      <alignment vertical="center"/>
    </xf>
    <xf numFmtId="9" fontId="9" fillId="0" borderId="0" applyFont="0" applyFill="0" applyBorder="0" applyAlignment="0" applyProtection="0">
      <alignment vertical="center"/>
    </xf>
    <xf numFmtId="0" fontId="60" fillId="23" borderId="0" applyNumberFormat="0" applyBorder="0" applyAlignment="0" applyProtection="0">
      <alignment vertical="center"/>
    </xf>
    <xf numFmtId="0" fontId="67" fillId="0" borderId="0">
      <alignment horizontal="center" vertical="center" wrapText="1"/>
      <protection locked="0"/>
    </xf>
    <xf numFmtId="0" fontId="45" fillId="11" borderId="0" applyNumberFormat="0" applyBorder="0" applyAlignment="0" applyProtection="0">
      <alignment vertical="center"/>
    </xf>
    <xf numFmtId="0" fontId="9" fillId="0" borderId="0">
      <alignment vertical="center"/>
    </xf>
    <xf numFmtId="0" fontId="26" fillId="18" borderId="0" applyNumberFormat="0" applyBorder="0" applyAlignment="0" applyProtection="0">
      <alignment vertical="center"/>
    </xf>
    <xf numFmtId="0" fontId="57" fillId="0" borderId="0">
      <alignment vertical="center"/>
    </xf>
    <xf numFmtId="0" fontId="9" fillId="0" borderId="0">
      <alignment vertical="center"/>
    </xf>
    <xf numFmtId="0" fontId="26" fillId="6" borderId="0" applyNumberFormat="0" applyBorder="0" applyAlignment="0" applyProtection="0">
      <alignment vertical="center"/>
    </xf>
    <xf numFmtId="41" fontId="1" fillId="0" borderId="0" applyFont="0" applyFill="0" applyBorder="0" applyAlignment="0" applyProtection="0">
      <alignment vertical="center"/>
    </xf>
    <xf numFmtId="0" fontId="0" fillId="0" borderId="0">
      <alignment vertical="center"/>
    </xf>
    <xf numFmtId="0" fontId="66" fillId="25" borderId="0" applyNumberFormat="0" applyBorder="0" applyAlignment="0" applyProtection="0">
      <alignment vertical="center"/>
    </xf>
    <xf numFmtId="0" fontId="52" fillId="10" borderId="0" applyNumberFormat="0" applyBorder="0" applyAlignment="0" applyProtection="0">
      <alignment vertical="center"/>
    </xf>
    <xf numFmtId="43" fontId="0" fillId="0" borderId="0" applyFont="0" applyFill="0" applyBorder="0" applyAlignment="0" applyProtection="0">
      <alignment vertical="center"/>
    </xf>
    <xf numFmtId="0" fontId="74" fillId="27" borderId="0" applyNumberFormat="0" applyBorder="0" applyAlignment="0" applyProtection="0">
      <alignment vertical="center"/>
    </xf>
    <xf numFmtId="0" fontId="45" fillId="16" borderId="0" applyNumberFormat="0" applyBorder="0" applyAlignment="0" applyProtection="0">
      <alignment vertical="center"/>
    </xf>
    <xf numFmtId="0" fontId="60" fillId="15" borderId="0" applyNumberFormat="0" applyBorder="0" applyAlignment="0" applyProtection="0">
      <alignment vertical="center"/>
    </xf>
    <xf numFmtId="0" fontId="65" fillId="18" borderId="1" applyNumberFormat="0" applyBorder="0" applyAlignment="0" applyProtection="0">
      <alignment vertical="center"/>
    </xf>
    <xf numFmtId="0" fontId="45" fillId="14" borderId="0" applyNumberFormat="0" applyBorder="0" applyAlignment="0" applyProtection="0">
      <alignment vertical="center"/>
    </xf>
    <xf numFmtId="179" fontId="53" fillId="0" borderId="23" applyFill="0" applyProtection="0">
      <alignment horizontal="right" vertical="center"/>
    </xf>
    <xf numFmtId="0" fontId="46" fillId="16" borderId="0" applyNumberFormat="0" applyBorder="0" applyAlignment="0" applyProtection="0">
      <alignment vertical="center"/>
    </xf>
    <xf numFmtId="0" fontId="75" fillId="0" borderId="0" applyNumberFormat="0" applyFill="0" applyBorder="0" applyAlignment="0" applyProtection="0">
      <alignment vertical="center"/>
    </xf>
    <xf numFmtId="9" fontId="9" fillId="0" borderId="0" applyFont="0" applyFill="0" applyBorder="0" applyAlignment="0" applyProtection="0">
      <alignment vertical="center"/>
    </xf>
    <xf numFmtId="0" fontId="63" fillId="3" borderId="0" applyNumberFormat="0" applyBorder="0" applyAlignment="0" applyProtection="0">
      <alignment vertical="center"/>
    </xf>
    <xf numFmtId="0" fontId="45" fillId="11" borderId="0" applyNumberFormat="0" applyBorder="0" applyAlignment="0" applyProtection="0">
      <alignment vertical="center"/>
    </xf>
    <xf numFmtId="0" fontId="46" fillId="17" borderId="0" applyNumberFormat="0" applyBorder="0" applyAlignment="0" applyProtection="0">
      <alignment vertical="center"/>
    </xf>
    <xf numFmtId="0" fontId="76" fillId="0" borderId="0" applyNumberFormat="0" applyFill="0" applyBorder="0" applyAlignment="0" applyProtection="0">
      <alignment vertical="center"/>
    </xf>
    <xf numFmtId="0" fontId="1" fillId="28" borderId="28" applyNumberFormat="0" applyFont="0" applyAlignment="0" applyProtection="0">
      <alignment vertical="center"/>
    </xf>
    <xf numFmtId="0" fontId="46" fillId="31" borderId="0" applyNumberFormat="0" applyBorder="0" applyAlignment="0" applyProtection="0">
      <alignment vertical="center"/>
    </xf>
    <xf numFmtId="0" fontId="78" fillId="0" borderId="0">
      <alignment vertical="center"/>
    </xf>
    <xf numFmtId="0" fontId="45" fillId="16" borderId="0" applyNumberFormat="0" applyBorder="0" applyAlignment="0" applyProtection="0">
      <alignment vertical="center"/>
    </xf>
    <xf numFmtId="0" fontId="45" fillId="30" borderId="0" applyNumberFormat="0" applyBorder="0" applyAlignment="0" applyProtection="0">
      <alignment vertical="center"/>
    </xf>
    <xf numFmtId="0" fontId="74" fillId="32" borderId="0" applyNumberFormat="0" applyBorder="0" applyAlignment="0" applyProtection="0">
      <alignment vertical="center"/>
    </xf>
    <xf numFmtId="0" fontId="45" fillId="14" borderId="0" applyNumberFormat="0" applyBorder="0" applyAlignment="0" applyProtection="0">
      <alignment vertical="center"/>
    </xf>
    <xf numFmtId="9" fontId="9" fillId="0" borderId="0" applyFont="0" applyFill="0" applyBorder="0" applyAlignment="0" applyProtection="0">
      <alignment vertical="center"/>
    </xf>
    <xf numFmtId="0" fontId="5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9" fillId="0" borderId="0">
      <alignment vertical="center"/>
    </xf>
    <xf numFmtId="0" fontId="9" fillId="0" borderId="0">
      <alignment vertical="center"/>
    </xf>
    <xf numFmtId="0" fontId="46" fillId="3" borderId="0" applyNumberFormat="0" applyBorder="0" applyAlignment="0" applyProtection="0">
      <alignment vertical="center"/>
    </xf>
    <xf numFmtId="0" fontId="48"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79" fillId="0" borderId="29" applyNumberFormat="0" applyFill="0" applyAlignment="0" applyProtection="0">
      <alignment vertical="center"/>
    </xf>
    <xf numFmtId="0" fontId="45" fillId="30" borderId="0" applyNumberFormat="0" applyBorder="0" applyAlignment="0" applyProtection="0">
      <alignment vertical="center"/>
    </xf>
    <xf numFmtId="9" fontId="9" fillId="0" borderId="0" applyFont="0" applyFill="0" applyBorder="0" applyAlignment="0" applyProtection="0">
      <alignment vertical="center"/>
    </xf>
    <xf numFmtId="0" fontId="69" fillId="0" borderId="25" applyNumberFormat="0" applyFill="0" applyAlignment="0" applyProtection="0">
      <alignment vertical="center"/>
    </xf>
    <xf numFmtId="9" fontId="9" fillId="0" borderId="0" applyFont="0" applyFill="0" applyBorder="0" applyAlignment="0" applyProtection="0">
      <alignment vertical="center"/>
    </xf>
    <xf numFmtId="0" fontId="44" fillId="3" borderId="0" applyNumberFormat="0" applyBorder="0" applyAlignment="0" applyProtection="0">
      <alignment vertical="center"/>
    </xf>
    <xf numFmtId="0" fontId="78" fillId="0" borderId="0">
      <alignment vertical="center"/>
    </xf>
    <xf numFmtId="0" fontId="46" fillId="3" borderId="0" applyNumberFormat="0" applyBorder="0" applyAlignment="0" applyProtection="0">
      <alignment vertical="center"/>
    </xf>
    <xf numFmtId="0" fontId="77" fillId="0" borderId="25" applyNumberFormat="0" applyFill="0" applyAlignment="0" applyProtection="0">
      <alignment vertical="center"/>
    </xf>
    <xf numFmtId="0" fontId="45" fillId="16" borderId="0" applyNumberFormat="0" applyBorder="0" applyAlignment="0" applyProtection="0">
      <alignment vertical="center"/>
    </xf>
    <xf numFmtId="0" fontId="74" fillId="26" borderId="0" applyNumberFormat="0" applyBorder="0" applyAlignment="0" applyProtection="0">
      <alignment vertical="center"/>
    </xf>
    <xf numFmtId="0" fontId="45" fillId="11" borderId="0" applyNumberFormat="0" applyBorder="0" applyAlignment="0" applyProtection="0">
      <alignment vertical="center"/>
    </xf>
    <xf numFmtId="9" fontId="9" fillId="0" borderId="0" applyFont="0" applyFill="0" applyBorder="0" applyAlignment="0" applyProtection="0">
      <alignment vertical="center"/>
    </xf>
    <xf numFmtId="0" fontId="51" fillId="0" borderId="30" applyNumberFormat="0" applyFill="0" applyAlignment="0" applyProtection="0">
      <alignment vertical="center"/>
    </xf>
    <xf numFmtId="0" fontId="45" fillId="16" borderId="0" applyNumberFormat="0" applyBorder="0" applyAlignment="0" applyProtection="0">
      <alignment vertical="center"/>
    </xf>
    <xf numFmtId="0" fontId="74" fillId="36" borderId="0" applyNumberFormat="0" applyBorder="0" applyAlignment="0" applyProtection="0">
      <alignment vertical="center"/>
    </xf>
    <xf numFmtId="0" fontId="81" fillId="37" borderId="31" applyNumberFormat="0" applyAlignment="0" applyProtection="0">
      <alignment vertical="center"/>
    </xf>
    <xf numFmtId="0" fontId="82" fillId="37" borderId="19" applyNumberFormat="0" applyAlignment="0" applyProtection="0">
      <alignment vertical="center"/>
    </xf>
    <xf numFmtId="0" fontId="0" fillId="30" borderId="0" applyNumberFormat="0" applyBorder="0" applyAlignment="0" applyProtection="0">
      <alignment vertical="center"/>
    </xf>
    <xf numFmtId="0" fontId="83" fillId="38" borderId="32" applyNumberFormat="0" applyAlignment="0" applyProtection="0">
      <alignment vertical="center"/>
    </xf>
    <xf numFmtId="0" fontId="66" fillId="39" borderId="0" applyNumberFormat="0" applyBorder="0" applyAlignment="0" applyProtection="0">
      <alignment vertical="center"/>
    </xf>
    <xf numFmtId="0" fontId="74" fillId="40" borderId="0" applyNumberFormat="0" applyBorder="0" applyAlignment="0" applyProtection="0">
      <alignment vertical="center"/>
    </xf>
    <xf numFmtId="0" fontId="9" fillId="0" borderId="0">
      <alignment vertical="center"/>
    </xf>
    <xf numFmtId="0" fontId="71" fillId="0" borderId="27">
      <alignment horizontal="center" vertical="center"/>
    </xf>
    <xf numFmtId="0" fontId="84" fillId="0" borderId="33" applyNumberFormat="0" applyFill="0" applyAlignment="0" applyProtection="0">
      <alignment vertical="center"/>
    </xf>
    <xf numFmtId="0" fontId="46" fillId="17" borderId="0" applyNumberFormat="0" applyBorder="0" applyAlignment="0" applyProtection="0">
      <alignment vertical="center"/>
    </xf>
    <xf numFmtId="0" fontId="85" fillId="0" borderId="34" applyNumberFormat="0" applyFill="0" applyAlignment="0" applyProtection="0">
      <alignment vertical="center"/>
    </xf>
    <xf numFmtId="0" fontId="86" fillId="41" borderId="0" applyNumberFormat="0" applyBorder="0" applyAlignment="0" applyProtection="0">
      <alignment vertical="center"/>
    </xf>
    <xf numFmtId="0" fontId="0" fillId="23" borderId="0" applyNumberFormat="0" applyBorder="0" applyAlignment="0" applyProtection="0">
      <alignment vertical="center"/>
    </xf>
    <xf numFmtId="0" fontId="87" fillId="42" borderId="0" applyNumberFormat="0" applyBorder="0" applyAlignment="0" applyProtection="0">
      <alignment vertical="center"/>
    </xf>
    <xf numFmtId="0" fontId="66" fillId="43" borderId="0" applyNumberFormat="0" applyBorder="0" applyAlignment="0" applyProtection="0">
      <alignment vertical="center"/>
    </xf>
    <xf numFmtId="0" fontId="74" fillId="44" borderId="0" applyNumberFormat="0" applyBorder="0" applyAlignment="0" applyProtection="0">
      <alignment vertical="center"/>
    </xf>
    <xf numFmtId="0" fontId="9" fillId="0" borderId="0">
      <alignment vertical="center"/>
    </xf>
    <xf numFmtId="0" fontId="53" fillId="0" borderId="4" applyNumberFormat="0" applyFill="0" applyProtection="0">
      <alignment horizontal="right" vertical="center"/>
    </xf>
    <xf numFmtId="0" fontId="66" fillId="45" borderId="0" applyNumberFormat="0" applyBorder="0" applyAlignment="0" applyProtection="0">
      <alignment vertical="center"/>
    </xf>
    <xf numFmtId="0" fontId="26" fillId="18" borderId="0" applyNumberFormat="0" applyBorder="0" applyAlignment="0" applyProtection="0">
      <alignment vertical="center"/>
    </xf>
    <xf numFmtId="0" fontId="66" fillId="46" borderId="0" applyNumberFormat="0" applyBorder="0" applyAlignment="0" applyProtection="0">
      <alignment vertical="center"/>
    </xf>
    <xf numFmtId="0" fontId="66" fillId="47" borderId="0" applyNumberFormat="0" applyBorder="0" applyAlignment="0" applyProtection="0">
      <alignment vertical="center"/>
    </xf>
    <xf numFmtId="0" fontId="66" fillId="48" borderId="0" applyNumberFormat="0" applyBorder="0" applyAlignment="0" applyProtection="0">
      <alignment vertical="center"/>
    </xf>
    <xf numFmtId="0" fontId="26" fillId="6" borderId="0" applyNumberFormat="0" applyBorder="0" applyAlignment="0" applyProtection="0">
      <alignment vertical="center"/>
    </xf>
    <xf numFmtId="0" fontId="74" fillId="49" borderId="0" applyNumberFormat="0" applyBorder="0" applyAlignment="0" applyProtection="0">
      <alignment vertical="center"/>
    </xf>
    <xf numFmtId="0" fontId="9" fillId="0" borderId="0" applyNumberFormat="0" applyFont="0" applyFill="0" applyBorder="0" applyAlignment="0" applyProtection="0">
      <alignment horizontal="left" vertical="center"/>
    </xf>
    <xf numFmtId="0" fontId="89" fillId="23" borderId="0" applyNumberFormat="0" applyBorder="0" applyAlignment="0" applyProtection="0">
      <alignment vertical="center"/>
    </xf>
    <xf numFmtId="0" fontId="26" fillId="6" borderId="0" applyNumberFormat="0" applyBorder="0" applyAlignment="0" applyProtection="0">
      <alignment vertical="center"/>
    </xf>
    <xf numFmtId="0" fontId="74" fillId="51" borderId="0" applyNumberFormat="0" applyBorder="0" applyAlignment="0" applyProtection="0">
      <alignment vertical="center"/>
    </xf>
    <xf numFmtId="0" fontId="66" fillId="52" borderId="0" applyNumberFormat="0" applyBorder="0" applyAlignment="0" applyProtection="0">
      <alignment vertical="center"/>
    </xf>
    <xf numFmtId="0" fontId="66" fillId="53" borderId="0" applyNumberFormat="0" applyBorder="0" applyAlignment="0" applyProtection="0">
      <alignment vertical="center"/>
    </xf>
    <xf numFmtId="0" fontId="74" fillId="54" borderId="0" applyNumberFormat="0" applyBorder="0" applyAlignment="0" applyProtection="0">
      <alignment vertical="center"/>
    </xf>
    <xf numFmtId="0" fontId="46" fillId="6" borderId="0" applyNumberFormat="0" applyBorder="0" applyAlignment="0" applyProtection="0">
      <alignment vertical="center"/>
    </xf>
    <xf numFmtId="0" fontId="66" fillId="56" borderId="0" applyNumberFormat="0" applyBorder="0" applyAlignment="0" applyProtection="0">
      <alignment vertical="center"/>
    </xf>
    <xf numFmtId="0" fontId="79" fillId="0" borderId="29" applyNumberFormat="0" applyFill="0" applyAlignment="0" applyProtection="0">
      <alignment vertical="center"/>
    </xf>
    <xf numFmtId="0" fontId="45" fillId="16" borderId="0" applyNumberFormat="0" applyBorder="0" applyAlignment="0" applyProtection="0">
      <alignment vertical="center"/>
    </xf>
    <xf numFmtId="0" fontId="74" fillId="57" borderId="0" applyNumberFormat="0" applyBorder="0" applyAlignment="0" applyProtection="0">
      <alignment vertical="center"/>
    </xf>
    <xf numFmtId="0" fontId="74" fillId="58" borderId="0" applyNumberFormat="0" applyBorder="0" applyAlignment="0" applyProtection="0">
      <alignment vertical="center"/>
    </xf>
    <xf numFmtId="0" fontId="73" fillId="0" borderId="0">
      <alignment vertical="center"/>
    </xf>
    <xf numFmtId="0" fontId="66" fillId="59" borderId="0" applyNumberFormat="0" applyBorder="0" applyAlignment="0" applyProtection="0">
      <alignment vertical="center"/>
    </xf>
    <xf numFmtId="0" fontId="79" fillId="0" borderId="29" applyNumberFormat="0" applyFill="0" applyAlignment="0" applyProtection="0">
      <alignment vertical="center"/>
    </xf>
    <xf numFmtId="0" fontId="45" fillId="16" borderId="0" applyNumberFormat="0" applyBorder="0" applyAlignment="0" applyProtection="0">
      <alignment vertical="center"/>
    </xf>
    <xf numFmtId="0" fontId="74" fillId="60" borderId="0" applyNumberFormat="0" applyBorder="0" applyAlignment="0" applyProtection="0">
      <alignment vertical="center"/>
    </xf>
    <xf numFmtId="0" fontId="9" fillId="0" borderId="0">
      <alignment vertical="center"/>
    </xf>
    <xf numFmtId="0" fontId="26" fillId="18" borderId="0" applyNumberFormat="0" applyBorder="0" applyAlignment="0" applyProtection="0">
      <alignment vertical="center"/>
    </xf>
    <xf numFmtId="0" fontId="57" fillId="0" borderId="0">
      <alignment vertical="center"/>
    </xf>
    <xf numFmtId="0" fontId="78" fillId="0" borderId="0">
      <alignment vertical="center"/>
    </xf>
    <xf numFmtId="0" fontId="73" fillId="0" borderId="0">
      <alignment vertical="center"/>
    </xf>
    <xf numFmtId="0" fontId="73" fillId="0" borderId="0">
      <alignment vertical="center"/>
    </xf>
    <xf numFmtId="0" fontId="78" fillId="0" borderId="0">
      <alignment vertical="center"/>
    </xf>
    <xf numFmtId="0" fontId="26" fillId="18" borderId="0" applyNumberFormat="0" applyBorder="0" applyAlignment="0" applyProtection="0">
      <alignment vertical="center"/>
    </xf>
    <xf numFmtId="9" fontId="9" fillId="0" borderId="0" applyFont="0" applyFill="0" applyBorder="0" applyAlignment="0" applyProtection="0">
      <alignment vertical="center"/>
    </xf>
    <xf numFmtId="0" fontId="57" fillId="0" borderId="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57" fillId="0" borderId="0">
      <alignment vertical="center"/>
    </xf>
    <xf numFmtId="9" fontId="9" fillId="0" borderId="0" applyFont="0" applyFill="0" applyBorder="0" applyAlignment="0" applyProtection="0">
      <alignment vertical="center"/>
    </xf>
    <xf numFmtId="0" fontId="57" fillId="0" borderId="0">
      <alignment vertical="center"/>
    </xf>
    <xf numFmtId="49" fontId="9" fillId="0" borderId="0" applyFont="0" applyFill="0" applyBorder="0" applyAlignment="0" applyProtection="0">
      <alignment vertical="center"/>
    </xf>
    <xf numFmtId="0" fontId="0" fillId="0" borderId="0">
      <alignment vertical="center"/>
    </xf>
    <xf numFmtId="0" fontId="78" fillId="0" borderId="0">
      <alignment vertical="center"/>
    </xf>
    <xf numFmtId="0" fontId="9" fillId="0" borderId="0">
      <alignment vertical="center"/>
    </xf>
    <xf numFmtId="0" fontId="26" fillId="18" borderId="0" applyNumberFormat="0" applyBorder="0" applyAlignment="0" applyProtection="0">
      <alignment vertical="center"/>
    </xf>
    <xf numFmtId="0" fontId="57" fillId="0" borderId="0">
      <alignment vertical="center"/>
    </xf>
    <xf numFmtId="9" fontId="9" fillId="0" borderId="0" applyFont="0" applyFill="0" applyBorder="0" applyAlignment="0" applyProtection="0">
      <alignment vertical="center"/>
    </xf>
    <xf numFmtId="0" fontId="57" fillId="0" borderId="0">
      <alignment vertical="center"/>
    </xf>
    <xf numFmtId="0" fontId="57" fillId="0" borderId="0">
      <alignment vertical="center"/>
    </xf>
    <xf numFmtId="0" fontId="94" fillId="0" borderId="0" applyNumberFormat="0" applyFill="0" applyBorder="0" applyAlignment="0" applyProtection="0">
      <alignment vertical="top"/>
      <protection locked="0"/>
    </xf>
    <xf numFmtId="0" fontId="45" fillId="11" borderId="0" applyNumberFormat="0" applyBorder="0" applyAlignment="0" applyProtection="0">
      <alignment vertical="center"/>
    </xf>
    <xf numFmtId="49" fontId="9" fillId="0" borderId="0" applyFont="0" applyFill="0" applyBorder="0" applyAlignment="0" applyProtection="0">
      <alignment vertical="center"/>
    </xf>
    <xf numFmtId="0" fontId="45" fillId="30" borderId="0" applyNumberFormat="0" applyBorder="0" applyAlignment="0" applyProtection="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8" fillId="0" borderId="21" applyNumberFormat="0" applyFill="0" applyAlignment="0" applyProtection="0">
      <alignment vertical="center"/>
    </xf>
    <xf numFmtId="10" fontId="9" fillId="0" borderId="0" applyFont="0" applyFill="0" applyBorder="0" applyAlignment="0" applyProtection="0">
      <alignment vertical="center"/>
    </xf>
    <xf numFmtId="9" fontId="9" fillId="0" borderId="0" applyFont="0" applyFill="0" applyBorder="0" applyAlignment="0" applyProtection="0">
      <alignment vertical="center"/>
    </xf>
    <xf numFmtId="0" fontId="57" fillId="0" borderId="0">
      <alignment vertical="center"/>
    </xf>
    <xf numFmtId="0" fontId="94" fillId="0" borderId="0" applyNumberFormat="0" applyFill="0" applyBorder="0" applyAlignment="0" applyProtection="0">
      <alignment vertical="top"/>
      <protection locked="0"/>
    </xf>
    <xf numFmtId="0" fontId="45" fillId="11" borderId="0" applyNumberFormat="0" applyBorder="0" applyAlignment="0" applyProtection="0">
      <alignment vertical="center"/>
    </xf>
    <xf numFmtId="0" fontId="57" fillId="0" borderId="0">
      <alignment vertical="center"/>
    </xf>
    <xf numFmtId="0" fontId="57" fillId="0" borderId="0">
      <alignment vertical="center"/>
    </xf>
    <xf numFmtId="0" fontId="45" fillId="4" borderId="0" applyNumberFormat="0" applyBorder="0" applyAlignment="0" applyProtection="0">
      <alignment vertical="center"/>
    </xf>
    <xf numFmtId="0" fontId="53" fillId="0" borderId="0">
      <alignment vertical="center"/>
    </xf>
    <xf numFmtId="0" fontId="78" fillId="0" borderId="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46" fillId="7" borderId="0" applyNumberFormat="0" applyBorder="0" applyAlignment="0" applyProtection="0">
      <alignment vertical="center"/>
    </xf>
    <xf numFmtId="0" fontId="0" fillId="12" borderId="0" applyNumberFormat="0" applyBorder="0" applyAlignment="0" applyProtection="0">
      <alignment vertical="center"/>
    </xf>
    <xf numFmtId="0" fontId="26" fillId="12"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6" fillId="5" borderId="0" applyNumberFormat="0" applyBorder="0" applyAlignment="0" applyProtection="0">
      <alignment vertical="center"/>
    </xf>
    <xf numFmtId="0" fontId="0" fillId="3" borderId="0" applyNumberFormat="0" applyBorder="0" applyAlignment="0" applyProtection="0">
      <alignment vertical="center"/>
    </xf>
    <xf numFmtId="0" fontId="9" fillId="0" borderId="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187" fontId="9" fillId="0" borderId="0" applyFont="0" applyFill="0" applyBorder="0" applyAlignment="0" applyProtection="0">
      <alignment vertical="center"/>
    </xf>
    <xf numFmtId="0" fontId="9" fillId="0" borderId="0">
      <alignment vertical="center"/>
    </xf>
    <xf numFmtId="0" fontId="0" fillId="15" borderId="0" applyNumberFormat="0" applyBorder="0" applyAlignment="0" applyProtection="0">
      <alignment vertical="center"/>
    </xf>
    <xf numFmtId="0" fontId="9" fillId="0" borderId="0">
      <alignment vertical="center"/>
    </xf>
    <xf numFmtId="0" fontId="0" fillId="15" borderId="0" applyNumberFormat="0" applyBorder="0" applyAlignment="0" applyProtection="0">
      <alignment vertical="center"/>
    </xf>
    <xf numFmtId="0" fontId="45" fillId="5" borderId="0" applyNumberFormat="0" applyBorder="0" applyAlignment="0" applyProtection="0">
      <alignment vertical="center"/>
    </xf>
    <xf numFmtId="0" fontId="9" fillId="0" borderId="0">
      <alignment vertical="center"/>
    </xf>
    <xf numFmtId="0" fontId="0" fillId="35"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6" fillId="18"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5" fillId="11" borderId="0" applyNumberFormat="0" applyBorder="0" applyAlignment="0" applyProtection="0">
      <alignment vertical="center"/>
    </xf>
    <xf numFmtId="0" fontId="80" fillId="0" borderId="1">
      <alignment horizontal="lef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62" borderId="0" applyNumberFormat="0" applyBorder="0" applyAlignment="0" applyProtection="0">
      <alignment vertical="center"/>
    </xf>
    <xf numFmtId="0" fontId="0" fillId="30" borderId="0" applyNumberFormat="0" applyBorder="0" applyAlignment="0" applyProtection="0">
      <alignment vertical="center"/>
    </xf>
    <xf numFmtId="0" fontId="26" fillId="18" borderId="0" applyNumberFormat="0" applyBorder="0" applyAlignment="0" applyProtection="0">
      <alignment vertical="center"/>
    </xf>
    <xf numFmtId="0" fontId="0" fillId="35" borderId="0" applyNumberFormat="0" applyBorder="0" applyAlignment="0" applyProtection="0">
      <alignment vertical="center"/>
    </xf>
    <xf numFmtId="0" fontId="60" fillId="23" borderId="0" applyNumberFormat="0" applyBorder="0" applyAlignment="0" applyProtection="0">
      <alignment vertical="center"/>
    </xf>
    <xf numFmtId="0" fontId="0" fillId="6" borderId="0" applyNumberFormat="0" applyBorder="0" applyAlignment="0" applyProtection="0">
      <alignment vertical="center"/>
    </xf>
    <xf numFmtId="0" fontId="46" fillId="33" borderId="0" applyNumberFormat="0" applyBorder="0" applyAlignment="0" applyProtection="0">
      <alignment vertical="center"/>
    </xf>
    <xf numFmtId="0" fontId="0" fillId="6" borderId="0" applyNumberFormat="0" applyBorder="0" applyAlignment="0" applyProtection="0">
      <alignment vertical="center"/>
    </xf>
    <xf numFmtId="0" fontId="60" fillId="23" borderId="0" applyNumberFormat="0" applyBorder="0" applyAlignment="0" applyProtection="0">
      <alignment vertical="center"/>
    </xf>
    <xf numFmtId="0" fontId="0" fillId="30" borderId="0" applyNumberFormat="0" applyBorder="0" applyAlignment="0" applyProtection="0">
      <alignment vertical="center"/>
    </xf>
    <xf numFmtId="0" fontId="58" fillId="0" borderId="21" applyNumberFormat="0" applyFill="0" applyAlignment="0" applyProtection="0">
      <alignment vertical="center"/>
    </xf>
    <xf numFmtId="0" fontId="62" fillId="19" borderId="0" applyNumberFormat="0" applyBorder="0" applyAlignment="0" applyProtection="0">
      <alignment vertical="center"/>
    </xf>
    <xf numFmtId="9" fontId="9" fillId="0" borderId="0" applyFont="0" applyFill="0" applyBorder="0" applyAlignment="0" applyProtection="0">
      <alignment vertical="center"/>
    </xf>
    <xf numFmtId="0" fontId="60" fillId="23" borderId="0" applyNumberFormat="0" applyBorder="0" applyAlignment="0" applyProtection="0">
      <alignment vertical="center"/>
    </xf>
    <xf numFmtId="0" fontId="0" fillId="15" borderId="0" applyNumberFormat="0" applyBorder="0" applyAlignment="0" applyProtection="0">
      <alignment vertical="center"/>
    </xf>
    <xf numFmtId="0" fontId="62" fillId="19" borderId="0" applyNumberFormat="0" applyBorder="0" applyAlignment="0" applyProtection="0">
      <alignment vertical="center"/>
    </xf>
    <xf numFmtId="9" fontId="9" fillId="0" borderId="0" applyFont="0" applyFill="0" applyBorder="0" applyAlignment="0" applyProtection="0">
      <alignment vertical="center"/>
    </xf>
    <xf numFmtId="0" fontId="45" fillId="21" borderId="0" applyNumberFormat="0" applyBorder="0" applyAlignment="0" applyProtection="0">
      <alignment vertical="center"/>
    </xf>
    <xf numFmtId="0" fontId="0" fillId="15" borderId="0" applyNumberFormat="0" applyBorder="0" applyAlignment="0" applyProtection="0">
      <alignment vertical="center"/>
    </xf>
    <xf numFmtId="0" fontId="60" fillId="23" borderId="0" applyNumberFormat="0" applyBorder="0" applyAlignment="0" applyProtection="0">
      <alignment vertical="center"/>
    </xf>
    <xf numFmtId="0" fontId="0" fillId="24" borderId="0" applyNumberFormat="0" applyBorder="0" applyAlignment="0" applyProtection="0">
      <alignment vertical="center"/>
    </xf>
    <xf numFmtId="0" fontId="56" fillId="6" borderId="20" applyNumberFormat="0" applyAlignment="0" applyProtection="0">
      <alignment vertical="center"/>
    </xf>
    <xf numFmtId="0" fontId="45" fillId="16"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60" fillId="23" borderId="0" applyNumberFormat="0" applyBorder="0" applyAlignment="0" applyProtection="0">
      <alignment vertical="center"/>
    </xf>
    <xf numFmtId="0" fontId="93" fillId="0" borderId="37" applyNumberFormat="0" applyFill="0" applyAlignment="0" applyProtection="0">
      <alignment vertical="center"/>
    </xf>
    <xf numFmtId="0" fontId="46" fillId="19" borderId="0" applyNumberFormat="0" applyBorder="0" applyAlignment="0" applyProtection="0">
      <alignment vertical="center"/>
    </xf>
    <xf numFmtId="9" fontId="9" fillId="0" borderId="0" applyFont="0" applyFill="0" applyBorder="0" applyAlignment="0" applyProtection="0">
      <alignment vertical="center"/>
    </xf>
    <xf numFmtId="0" fontId="46" fillId="19" borderId="0" applyNumberFormat="0" applyBorder="0" applyAlignment="0" applyProtection="0">
      <alignment vertical="center"/>
    </xf>
    <xf numFmtId="0" fontId="46" fillId="63" borderId="0" applyNumberFormat="0" applyBorder="0" applyAlignment="0" applyProtection="0">
      <alignment vertical="center"/>
    </xf>
    <xf numFmtId="0" fontId="46" fillId="63" borderId="0" applyNumberFormat="0" applyBorder="0" applyAlignment="0" applyProtection="0">
      <alignment vertical="center"/>
    </xf>
    <xf numFmtId="0" fontId="56" fillId="6" borderId="20" applyNumberFormat="0" applyAlignment="0" applyProtection="0">
      <alignment vertical="center"/>
    </xf>
    <xf numFmtId="0" fontId="9" fillId="0" borderId="0">
      <alignment vertical="center"/>
    </xf>
    <xf numFmtId="0" fontId="45" fillId="16" borderId="0" applyNumberFormat="0" applyBorder="0" applyAlignment="0" applyProtection="0">
      <alignment vertical="center"/>
    </xf>
    <xf numFmtId="0" fontId="46" fillId="3" borderId="0" applyNumberFormat="0" applyBorder="0" applyAlignment="0" applyProtection="0">
      <alignment vertical="center"/>
    </xf>
    <xf numFmtId="0" fontId="45" fillId="5" borderId="0" applyNumberFormat="0" applyBorder="0" applyAlignment="0" applyProtection="0">
      <alignment vertical="center"/>
    </xf>
    <xf numFmtId="0" fontId="46" fillId="3" borderId="0" applyNumberFormat="0" applyBorder="0" applyAlignment="0" applyProtection="0">
      <alignment vertical="center"/>
    </xf>
    <xf numFmtId="0" fontId="0" fillId="18" borderId="41" applyNumberFormat="0" applyFont="0" applyAlignment="0" applyProtection="0">
      <alignment vertical="center"/>
    </xf>
    <xf numFmtId="0" fontId="46" fillId="31" borderId="0" applyNumberFormat="0" applyBorder="0" applyAlignment="0" applyProtection="0">
      <alignment vertical="center"/>
    </xf>
    <xf numFmtId="0" fontId="45" fillId="16"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26" fillId="12" borderId="0" applyNumberFormat="0" applyBorder="0" applyAlignment="0" applyProtection="0">
      <alignment vertical="center"/>
    </xf>
    <xf numFmtId="0" fontId="46" fillId="62" borderId="0" applyNumberFormat="0" applyBorder="0" applyAlignment="0" applyProtection="0">
      <alignment vertical="center"/>
    </xf>
    <xf numFmtId="0" fontId="26" fillId="12" borderId="0" applyNumberFormat="0" applyBorder="0" applyAlignment="0" applyProtection="0">
      <alignment vertical="center"/>
    </xf>
    <xf numFmtId="0" fontId="46" fillId="62"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53" fillId="0" borderId="0" applyProtection="0">
      <alignment vertical="center"/>
    </xf>
    <xf numFmtId="0" fontId="9" fillId="0" borderId="0">
      <alignment vertical="center"/>
    </xf>
    <xf numFmtId="0" fontId="46" fillId="33" borderId="0" applyNumberFormat="0" applyBorder="0" applyAlignment="0" applyProtection="0">
      <alignment vertical="center"/>
    </xf>
    <xf numFmtId="0" fontId="79" fillId="0" borderId="29" applyNumberFormat="0" applyFill="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9" fontId="9" fillId="0" borderId="0" applyFont="0" applyFill="0" applyBorder="0" applyAlignment="0" applyProtection="0">
      <alignment vertical="center"/>
    </xf>
    <xf numFmtId="0" fontId="46" fillId="6" borderId="0" applyNumberFormat="0" applyBorder="0" applyAlignment="0" applyProtection="0">
      <alignment vertical="center"/>
    </xf>
    <xf numFmtId="0" fontId="46" fillId="4" borderId="0" applyNumberFormat="0" applyBorder="0" applyAlignment="0" applyProtection="0">
      <alignment vertical="center"/>
    </xf>
    <xf numFmtId="0" fontId="9" fillId="0" borderId="0" applyNumberFormat="0" applyFill="0" applyBorder="0" applyAlignment="0" applyProtection="0">
      <alignment vertical="center"/>
    </xf>
    <xf numFmtId="0" fontId="46" fillId="4" borderId="0" applyNumberFormat="0" applyBorder="0" applyAlignment="0" applyProtection="0">
      <alignment vertical="center"/>
    </xf>
    <xf numFmtId="0" fontId="46" fillId="4" borderId="0" applyNumberFormat="0" applyBorder="0" applyAlignment="0" applyProtection="0">
      <alignment vertical="center"/>
    </xf>
    <xf numFmtId="0" fontId="46" fillId="11" borderId="0" applyNumberFormat="0" applyBorder="0" applyAlignment="0" applyProtection="0">
      <alignment vertical="center"/>
    </xf>
    <xf numFmtId="0" fontId="70" fillId="0" borderId="26">
      <alignment horizontal="left" vertical="center"/>
    </xf>
    <xf numFmtId="0" fontId="46" fillId="4" borderId="0" applyNumberFormat="0" applyBorder="0" applyAlignment="0" applyProtection="0">
      <alignment vertical="center"/>
    </xf>
    <xf numFmtId="0" fontId="70" fillId="0" borderId="26">
      <alignment horizontal="left" vertical="center"/>
    </xf>
    <xf numFmtId="0" fontId="46" fillId="4" borderId="0" applyNumberFormat="0" applyBorder="0" applyAlignment="0" applyProtection="0">
      <alignment vertical="center"/>
    </xf>
    <xf numFmtId="0" fontId="46" fillId="4" borderId="0" applyNumberFormat="0" applyBorder="0" applyAlignment="0" applyProtection="0">
      <alignment vertical="center"/>
    </xf>
    <xf numFmtId="0" fontId="46" fillId="16" borderId="0" applyNumberFormat="0" applyBorder="0" applyAlignment="0" applyProtection="0">
      <alignment vertical="center"/>
    </xf>
    <xf numFmtId="0" fontId="73" fillId="0" borderId="0">
      <alignment vertical="center"/>
      <protection locked="0"/>
    </xf>
    <xf numFmtId="0" fontId="45" fillId="11" borderId="0" applyNumberFormat="0" applyBorder="0" applyAlignment="0" applyProtection="0">
      <alignment vertical="center"/>
    </xf>
    <xf numFmtId="0" fontId="46" fillId="7" borderId="0" applyNumberFormat="0" applyBorder="0" applyAlignment="0" applyProtection="0">
      <alignment vertical="center"/>
    </xf>
    <xf numFmtId="0" fontId="26" fillId="12" borderId="0" applyNumberFormat="0" applyBorder="0" applyAlignment="0" applyProtection="0">
      <alignment vertical="center"/>
    </xf>
    <xf numFmtId="0" fontId="26" fillId="15"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7" fillId="0" borderId="0" applyNumberFormat="0" applyFill="0" applyBorder="0" applyAlignment="0" applyProtection="0">
      <alignment vertical="center"/>
    </xf>
    <xf numFmtId="0" fontId="45" fillId="16"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71" fillId="0" borderId="27">
      <alignment horizontal="center" vertical="center"/>
    </xf>
    <xf numFmtId="0" fontId="26" fillId="12" borderId="0" applyNumberFormat="0" applyBorder="0" applyAlignment="0" applyProtection="0">
      <alignment vertical="center"/>
    </xf>
    <xf numFmtId="0" fontId="45" fillId="30" borderId="0" applyNumberFormat="0" applyBorder="0" applyAlignment="0" applyProtection="0">
      <alignment vertical="center"/>
    </xf>
    <xf numFmtId="0" fontId="79" fillId="0" borderId="29" applyNumberFormat="0" applyFill="0" applyAlignment="0" applyProtection="0">
      <alignment vertical="center"/>
    </xf>
    <xf numFmtId="0" fontId="45" fillId="30" borderId="0" applyNumberFormat="0" applyBorder="0" applyAlignment="0" applyProtection="0">
      <alignment vertical="center"/>
    </xf>
    <xf numFmtId="0" fontId="79" fillId="0" borderId="29" applyNumberFormat="0" applyFill="0" applyAlignment="0" applyProtection="0">
      <alignment vertical="center"/>
    </xf>
    <xf numFmtId="0" fontId="45" fillId="30" borderId="0" applyNumberFormat="0" applyBorder="0" applyAlignment="0" applyProtection="0">
      <alignment vertical="center"/>
    </xf>
    <xf numFmtId="0" fontId="45" fillId="11" borderId="0" applyNumberFormat="0" applyBorder="0" applyAlignment="0" applyProtection="0">
      <alignment vertical="center"/>
    </xf>
    <xf numFmtId="15" fontId="68" fillId="0" borderId="0">
      <alignment vertical="center"/>
    </xf>
    <xf numFmtId="0" fontId="45" fillId="11" borderId="0" applyNumberFormat="0" applyBorder="0" applyAlignment="0" applyProtection="0">
      <alignment vertical="center"/>
    </xf>
    <xf numFmtId="187" fontId="9" fillId="0" borderId="0" applyFont="0" applyFill="0" applyBorder="0" applyAlignment="0" applyProtection="0">
      <alignment vertical="center"/>
    </xf>
    <xf numFmtId="0" fontId="45" fillId="11" borderId="0" applyNumberFormat="0" applyBorder="0" applyAlignment="0" applyProtection="0">
      <alignment vertical="center"/>
    </xf>
    <xf numFmtId="0" fontId="45" fillId="11" borderId="0" applyNumberFormat="0" applyBorder="0" applyAlignment="0" applyProtection="0">
      <alignment vertical="center"/>
    </xf>
    <xf numFmtId="0" fontId="45" fillId="11" borderId="0" applyNumberFormat="0" applyBorder="0" applyAlignment="0" applyProtection="0">
      <alignment vertical="center"/>
    </xf>
    <xf numFmtId="0" fontId="50" fillId="8" borderId="3">
      <alignment vertical="center"/>
      <protection locked="0"/>
    </xf>
    <xf numFmtId="0" fontId="9" fillId="0" borderId="0">
      <alignment vertical="center"/>
    </xf>
    <xf numFmtId="0" fontId="45" fillId="11" borderId="0" applyNumberFormat="0" applyBorder="0" applyAlignment="0" applyProtection="0">
      <alignment vertical="center"/>
    </xf>
    <xf numFmtId="0" fontId="9" fillId="0" borderId="0">
      <alignment vertical="center"/>
    </xf>
    <xf numFmtId="0" fontId="45" fillId="11" borderId="0" applyNumberFormat="0" applyBorder="0" applyAlignment="0" applyProtection="0">
      <alignment vertical="center"/>
    </xf>
    <xf numFmtId="0" fontId="9" fillId="0" borderId="0">
      <alignment vertical="center"/>
    </xf>
    <xf numFmtId="0" fontId="44" fillId="35" borderId="0" applyNumberFormat="0" applyBorder="0" applyAlignment="0" applyProtection="0">
      <alignment vertical="center"/>
    </xf>
    <xf numFmtId="0" fontId="45" fillId="11" borderId="0" applyNumberFormat="0" applyBorder="0" applyAlignment="0" applyProtection="0">
      <alignment vertical="center"/>
    </xf>
    <xf numFmtId="0" fontId="44" fillId="35" borderId="0" applyNumberFormat="0" applyBorder="0" applyAlignment="0" applyProtection="0">
      <alignment vertical="center"/>
    </xf>
    <xf numFmtId="0" fontId="45" fillId="11" borderId="0" applyNumberFormat="0" applyBorder="0" applyAlignment="0" applyProtection="0">
      <alignment vertical="center"/>
    </xf>
    <xf numFmtId="0" fontId="46" fillId="11" borderId="0" applyNumberFormat="0" applyBorder="0" applyAlignment="0" applyProtection="0">
      <alignment vertical="center"/>
    </xf>
    <xf numFmtId="0" fontId="70" fillId="0" borderId="42" applyNumberFormat="0" applyAlignment="0" applyProtection="0">
      <alignment horizontal="left" vertical="center"/>
    </xf>
    <xf numFmtId="0" fontId="45" fillId="21" borderId="0" applyNumberFormat="0" applyBorder="0" applyAlignment="0" applyProtection="0">
      <alignment vertical="center"/>
    </xf>
    <xf numFmtId="0" fontId="92" fillId="5" borderId="36" applyNumberFormat="0" applyAlignment="0" applyProtection="0">
      <alignment vertical="center"/>
    </xf>
    <xf numFmtId="0" fontId="26" fillId="6" borderId="0" applyNumberFormat="0" applyBorder="0" applyAlignment="0" applyProtection="0">
      <alignment vertical="center"/>
    </xf>
    <xf numFmtId="0" fontId="45" fillId="14" borderId="0" applyNumberFormat="0" applyBorder="0" applyAlignment="0" applyProtection="0">
      <alignment vertical="center"/>
    </xf>
    <xf numFmtId="0" fontId="26" fillId="12"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21" borderId="0" applyNumberFormat="0" applyBorder="0" applyAlignment="0" applyProtection="0">
      <alignment vertical="center"/>
    </xf>
    <xf numFmtId="0" fontId="50" fillId="8" borderId="3">
      <alignment vertical="center"/>
      <protection locked="0"/>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9" fontId="9" fillId="0" borderId="0" applyFont="0" applyFill="0" applyBorder="0" applyAlignment="0" applyProtection="0">
      <alignment vertical="center"/>
    </xf>
    <xf numFmtId="0" fontId="45" fillId="21" borderId="0" applyNumberFormat="0" applyBorder="0" applyAlignment="0" applyProtection="0">
      <alignment vertical="center"/>
    </xf>
    <xf numFmtId="0" fontId="106" fillId="0" borderId="0">
      <alignment vertical="center"/>
    </xf>
    <xf numFmtId="9" fontId="9" fillId="0" borderId="0" applyFont="0" applyFill="0" applyBorder="0" applyAlignment="0" applyProtection="0">
      <alignment vertical="center"/>
    </xf>
    <xf numFmtId="15" fontId="68" fillId="0" borderId="0">
      <alignment vertical="center"/>
    </xf>
    <xf numFmtId="0" fontId="9" fillId="0" borderId="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14" borderId="0" applyNumberFormat="0" applyBorder="0" applyAlignment="0" applyProtection="0">
      <alignment vertical="center"/>
    </xf>
    <xf numFmtId="0" fontId="9" fillId="0" borderId="0" applyFont="0" applyFill="0" applyBorder="0" applyAlignment="0" applyProtection="0">
      <alignment vertical="center"/>
    </xf>
    <xf numFmtId="0" fontId="45" fillId="4" borderId="0" applyNumberFormat="0" applyBorder="0" applyAlignment="0" applyProtection="0">
      <alignment vertical="center"/>
    </xf>
    <xf numFmtId="0" fontId="26" fillId="18" borderId="0" applyNumberFormat="0" applyBorder="0" applyAlignment="0" applyProtection="0">
      <alignment vertical="center"/>
    </xf>
    <xf numFmtId="0" fontId="79" fillId="0" borderId="29" applyNumberFormat="0" applyFill="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45" fillId="4" borderId="0" applyNumberFormat="0" applyBorder="0" applyAlignment="0" applyProtection="0">
      <alignment vertical="center"/>
    </xf>
    <xf numFmtId="0" fontId="26" fillId="18" borderId="0" applyNumberFormat="0" applyBorder="0" applyAlignment="0" applyProtection="0">
      <alignment vertical="center"/>
    </xf>
    <xf numFmtId="0" fontId="79" fillId="0" borderId="29" applyNumberFormat="0" applyFill="0" applyAlignment="0" applyProtection="0">
      <alignment vertical="center"/>
    </xf>
    <xf numFmtId="0" fontId="64" fillId="0" borderId="24" applyNumberFormat="0" applyFill="0" applyAlignment="0" applyProtection="0">
      <alignment vertical="center"/>
    </xf>
    <xf numFmtId="0" fontId="45" fillId="4" borderId="0" applyNumberFormat="0" applyBorder="0" applyAlignment="0" applyProtection="0">
      <alignment vertical="center"/>
    </xf>
    <xf numFmtId="0" fontId="26" fillId="18" borderId="0" applyNumberFormat="0" applyBorder="0" applyAlignment="0" applyProtection="0">
      <alignment vertical="center"/>
    </xf>
    <xf numFmtId="0" fontId="79" fillId="0" borderId="29" applyNumberFormat="0" applyFill="0" applyAlignment="0" applyProtection="0">
      <alignment vertical="center"/>
    </xf>
    <xf numFmtId="0" fontId="26" fillId="18" borderId="0" applyNumberFormat="0" applyBorder="0" applyAlignment="0" applyProtection="0">
      <alignment vertical="center"/>
    </xf>
    <xf numFmtId="195" fontId="9" fillId="0" borderId="0" applyFont="0" applyFill="0" applyBorder="0" applyAlignment="0" applyProtection="0">
      <alignment vertical="center"/>
    </xf>
    <xf numFmtId="0" fontId="45" fillId="11"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45" fillId="6" borderId="0" applyNumberFormat="0" applyBorder="0" applyAlignment="0" applyProtection="0">
      <alignment vertical="center"/>
    </xf>
    <xf numFmtId="193" fontId="9" fillId="0" borderId="0" applyFon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26" fillId="23" borderId="0" applyNumberFormat="0" applyBorder="0" applyAlignment="0" applyProtection="0">
      <alignment vertical="center"/>
    </xf>
    <xf numFmtId="0" fontId="45" fillId="11" borderId="0" applyNumberFormat="0" applyBorder="0" applyAlignment="0" applyProtection="0">
      <alignment vertical="center"/>
    </xf>
    <xf numFmtId="0" fontId="45" fillId="6" borderId="0" applyNumberFormat="0" applyBorder="0" applyAlignment="0" applyProtection="0">
      <alignment vertical="center"/>
    </xf>
    <xf numFmtId="0" fontId="60" fillId="15" borderId="0" applyNumberFormat="0" applyBorder="0" applyAlignment="0" applyProtection="0">
      <alignment vertical="center"/>
    </xf>
    <xf numFmtId="0" fontId="45" fillId="6" borderId="0" applyNumberFormat="0" applyBorder="0" applyAlignment="0" applyProtection="0">
      <alignment vertical="center"/>
    </xf>
    <xf numFmtId="0" fontId="53" fillId="0" borderId="4" applyNumberFormat="0" applyFill="0" applyProtection="0">
      <alignment horizontal="righ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14" borderId="0" applyNumberFormat="0" applyBorder="0" applyAlignment="0" applyProtection="0">
      <alignment vertical="center"/>
    </xf>
    <xf numFmtId="178" fontId="95" fillId="0" borderId="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191" fontId="9" fillId="0" borderId="0" applyFont="0" applyFill="0" applyBorder="0" applyAlignment="0" applyProtection="0">
      <alignment vertical="center"/>
    </xf>
    <xf numFmtId="0" fontId="9" fillId="0" borderId="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9" fontId="9" fillId="0" borderId="0" applyFont="0" applyFill="0" applyBorder="0" applyAlignment="0" applyProtection="0">
      <alignment vertical="center"/>
    </xf>
    <xf numFmtId="0" fontId="45" fillId="14" borderId="0" applyNumberFormat="0" applyBorder="0" applyAlignment="0" applyProtection="0">
      <alignment vertical="center"/>
    </xf>
    <xf numFmtId="0" fontId="45" fillId="11" borderId="0" applyNumberFormat="0" applyBorder="0" applyAlignment="0" applyProtection="0">
      <alignment vertical="center"/>
    </xf>
    <xf numFmtId="9" fontId="9" fillId="0" borderId="0" applyFont="0" applyFill="0" applyBorder="0" applyAlignment="0" applyProtection="0">
      <alignment vertical="center"/>
    </xf>
    <xf numFmtId="0" fontId="26" fillId="12" borderId="0" applyNumberFormat="0" applyBorder="0" applyAlignment="0" applyProtection="0">
      <alignment vertical="center"/>
    </xf>
    <xf numFmtId="9" fontId="9" fillId="0" borderId="0" applyFont="0" applyFill="0" applyBorder="0" applyAlignment="0" applyProtection="0">
      <alignment vertical="center"/>
    </xf>
    <xf numFmtId="0" fontId="26" fillId="12" borderId="0" applyNumberFormat="0" applyBorder="0" applyAlignment="0" applyProtection="0">
      <alignment vertical="center"/>
    </xf>
    <xf numFmtId="9" fontId="9" fillId="0" borderId="0" applyFont="0" applyFill="0" applyBorder="0" applyAlignment="0" applyProtection="0">
      <alignment vertical="center"/>
    </xf>
    <xf numFmtId="0" fontId="26" fillId="12" borderId="0" applyNumberFormat="0" applyBorder="0" applyAlignment="0" applyProtection="0">
      <alignment vertical="center"/>
    </xf>
    <xf numFmtId="0" fontId="100" fillId="61" borderId="0" applyNumberFormat="0" applyBorder="0" applyAlignment="0" applyProtection="0">
      <alignment vertical="center"/>
    </xf>
    <xf numFmtId="9" fontId="9" fillId="0" borderId="0" applyFont="0" applyFill="0" applyBorder="0" applyAlignment="0" applyProtection="0">
      <alignment vertical="center"/>
    </xf>
    <xf numFmtId="0" fontId="26" fillId="12" borderId="0" applyNumberFormat="0" applyBorder="0" applyAlignment="0" applyProtection="0">
      <alignment vertical="center"/>
    </xf>
    <xf numFmtId="9" fontId="9" fillId="0" borderId="0" applyFont="0" applyFill="0" applyBorder="0" applyAlignment="0" applyProtection="0">
      <alignment vertical="center"/>
    </xf>
    <xf numFmtId="0" fontId="26" fillId="6" borderId="0" applyNumberFormat="0" applyBorder="0" applyAlignment="0" applyProtection="0">
      <alignment vertical="center"/>
    </xf>
    <xf numFmtId="9" fontId="9" fillId="0" borderId="0" applyFont="0" applyFill="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53" fillId="0" borderId="4" applyNumberFormat="0" applyFill="0" applyProtection="0">
      <alignment horizontal="lef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9" fillId="9" borderId="0" applyNumberFormat="0" applyFont="0" applyBorder="0" applyAlignment="0" applyProtection="0">
      <alignment vertical="center"/>
    </xf>
    <xf numFmtId="0" fontId="45" fillId="16" borderId="0" applyNumberFormat="0" applyBorder="0" applyAlignment="0" applyProtection="0">
      <alignment vertical="center"/>
    </xf>
    <xf numFmtId="0" fontId="45" fillId="11" borderId="0" applyNumberFormat="0" applyBorder="0" applyAlignment="0" applyProtection="0">
      <alignment vertical="center"/>
    </xf>
    <xf numFmtId="0" fontId="95" fillId="0" borderId="0">
      <alignment vertical="center"/>
    </xf>
    <xf numFmtId="0" fontId="45" fillId="11" borderId="0" applyNumberFormat="0" applyBorder="0" applyAlignment="0" applyProtection="0">
      <alignment vertical="center"/>
    </xf>
    <xf numFmtId="0" fontId="45" fillId="11" borderId="0" applyNumberFormat="0" applyBorder="0" applyAlignment="0" applyProtection="0">
      <alignment vertical="center"/>
    </xf>
    <xf numFmtId="0" fontId="45" fillId="11" borderId="0" applyNumberFormat="0" applyBorder="0" applyAlignment="0" applyProtection="0">
      <alignment vertical="center"/>
    </xf>
    <xf numFmtId="0" fontId="71" fillId="0" borderId="27">
      <alignment horizontal="center" vertical="center"/>
    </xf>
    <xf numFmtId="0" fontId="91" fillId="0" borderId="35" applyNumberFormat="0" applyFill="0" applyAlignment="0" applyProtection="0">
      <alignment vertical="center"/>
    </xf>
    <xf numFmtId="0" fontId="9" fillId="0" borderId="0">
      <alignment vertical="center"/>
    </xf>
    <xf numFmtId="0" fontId="45" fillId="11" borderId="0" applyNumberFormat="0" applyBorder="0" applyAlignment="0" applyProtection="0">
      <alignment vertical="center"/>
    </xf>
    <xf numFmtId="9" fontId="9" fillId="0" borderId="0" applyFont="0" applyFill="0" applyBorder="0" applyAlignment="0" applyProtection="0">
      <alignment vertical="center"/>
    </xf>
    <xf numFmtId="0" fontId="79" fillId="0" borderId="29" applyNumberFormat="0" applyFill="0" applyAlignment="0" applyProtection="0">
      <alignment vertical="center"/>
    </xf>
    <xf numFmtId="0" fontId="45" fillId="11" borderId="0" applyNumberFormat="0" applyBorder="0" applyAlignment="0" applyProtection="0">
      <alignment vertical="center"/>
    </xf>
    <xf numFmtId="0" fontId="79" fillId="0" borderId="29" applyNumberFormat="0" applyFill="0" applyAlignment="0" applyProtection="0">
      <alignment vertical="center"/>
    </xf>
    <xf numFmtId="0" fontId="45" fillId="11" borderId="0" applyNumberFormat="0" applyBorder="0" applyAlignment="0" applyProtection="0">
      <alignment vertical="center"/>
    </xf>
    <xf numFmtId="0" fontId="45" fillId="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65" fillId="18" borderId="1" applyNumberFormat="0" applyBorder="0" applyAlignment="0" applyProtection="0">
      <alignment vertical="center"/>
    </xf>
    <xf numFmtId="0" fontId="26" fillId="15" borderId="0" applyNumberFormat="0" applyBorder="0" applyAlignment="0" applyProtection="0">
      <alignment vertical="center"/>
    </xf>
    <xf numFmtId="0" fontId="26" fillId="12" borderId="0" applyNumberFormat="0" applyBorder="0" applyAlignment="0" applyProtection="0">
      <alignment vertical="center"/>
    </xf>
    <xf numFmtId="0" fontId="58" fillId="0" borderId="21" applyNumberFormat="0" applyFill="0" applyAlignment="0" applyProtection="0">
      <alignment vertical="center"/>
    </xf>
    <xf numFmtId="0" fontId="45" fillId="30" borderId="0" applyNumberFormat="0" applyBorder="0" applyAlignment="0" applyProtection="0">
      <alignment vertical="center"/>
    </xf>
    <xf numFmtId="0" fontId="45" fillId="30" borderId="0" applyNumberFormat="0" applyBorder="0" applyAlignment="0" applyProtection="0">
      <alignment vertical="center"/>
    </xf>
    <xf numFmtId="0" fontId="99" fillId="5" borderId="39">
      <alignment horizontal="left" vertical="center"/>
      <protection locked="0" hidden="1"/>
    </xf>
    <xf numFmtId="0" fontId="45" fillId="4" borderId="0" applyNumberFormat="0" applyBorder="0" applyAlignment="0" applyProtection="0">
      <alignment vertical="center"/>
    </xf>
    <xf numFmtId="0" fontId="58" fillId="0" borderId="21" applyNumberFormat="0" applyFill="0" applyAlignment="0" applyProtection="0">
      <alignment vertical="center"/>
    </xf>
    <xf numFmtId="0" fontId="99" fillId="5" borderId="39">
      <alignment horizontal="left" vertical="center"/>
      <protection locked="0" hidden="1"/>
    </xf>
    <xf numFmtId="0" fontId="45" fillId="4" borderId="0" applyNumberFormat="0" applyBorder="0" applyAlignment="0" applyProtection="0">
      <alignment vertical="center"/>
    </xf>
    <xf numFmtId="0" fontId="93" fillId="0" borderId="37" applyNumberFormat="0" applyFill="0" applyAlignment="0" applyProtection="0">
      <alignment vertical="center"/>
    </xf>
    <xf numFmtId="182" fontId="9" fillId="0" borderId="0" applyFont="0" applyFill="0" applyBorder="0" applyAlignment="0" applyProtection="0">
      <alignment vertical="center"/>
    </xf>
    <xf numFmtId="0" fontId="45" fillId="4" borderId="0" applyNumberFormat="0" applyBorder="0" applyAlignment="0" applyProtection="0">
      <alignment vertical="center"/>
    </xf>
    <xf numFmtId="0" fontId="64" fillId="0" borderId="40" applyNumberFormat="0" applyFill="0" applyAlignment="0" applyProtection="0">
      <alignment vertical="center"/>
    </xf>
    <xf numFmtId="0" fontId="45" fillId="4" borderId="0" applyNumberFormat="0" applyBorder="0" applyAlignment="0" applyProtection="0">
      <alignment vertical="center"/>
    </xf>
    <xf numFmtId="0" fontId="64" fillId="0" borderId="40" applyNumberFormat="0" applyFill="0" applyAlignment="0" applyProtection="0">
      <alignment vertical="center"/>
    </xf>
    <xf numFmtId="0" fontId="45" fillId="4" borderId="0" applyNumberFormat="0" applyBorder="0" applyAlignment="0" applyProtection="0">
      <alignment vertical="center"/>
    </xf>
    <xf numFmtId="0" fontId="79" fillId="0" borderId="29" applyNumberFormat="0" applyFill="0" applyAlignment="0" applyProtection="0">
      <alignment vertical="center"/>
    </xf>
    <xf numFmtId="0" fontId="64" fillId="0" borderId="24" applyNumberFormat="0" applyFill="0" applyAlignment="0" applyProtection="0">
      <alignment vertical="center"/>
    </xf>
    <xf numFmtId="0" fontId="45" fillId="4" borderId="0" applyNumberFormat="0" applyBorder="0" applyAlignment="0" applyProtection="0">
      <alignment vertical="center"/>
    </xf>
    <xf numFmtId="0" fontId="79" fillId="0" borderId="29" applyNumberFormat="0" applyFill="0" applyAlignment="0" applyProtection="0">
      <alignment vertical="center"/>
    </xf>
    <xf numFmtId="9" fontId="9" fillId="0" borderId="0" applyFont="0" applyFill="0" applyBorder="0" applyAlignment="0" applyProtection="0">
      <alignment vertical="center"/>
    </xf>
    <xf numFmtId="0" fontId="64" fillId="0" borderId="24" applyNumberFormat="0" applyFill="0" applyAlignment="0" applyProtection="0">
      <alignment vertical="center"/>
    </xf>
    <xf numFmtId="0" fontId="45" fillId="4" borderId="0" applyNumberFormat="0" applyBorder="0" applyAlignment="0" applyProtection="0">
      <alignment vertical="center"/>
    </xf>
    <xf numFmtId="0" fontId="26" fillId="18" borderId="0" applyNumberFormat="0" applyBorder="0" applyAlignment="0" applyProtection="0">
      <alignment vertical="center"/>
    </xf>
    <xf numFmtId="0" fontId="26" fillId="5" borderId="0" applyNumberFormat="0" applyBorder="0" applyAlignment="0" applyProtection="0">
      <alignment vertical="center"/>
    </xf>
    <xf numFmtId="0" fontId="71" fillId="0" borderId="0" applyNumberFormat="0" applyFill="0" applyBorder="0" applyAlignment="0" applyProtection="0">
      <alignment vertical="center"/>
    </xf>
    <xf numFmtId="0" fontId="26" fillId="5"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79" fillId="0" borderId="29" applyNumberFormat="0" applyFill="0" applyAlignment="0" applyProtection="0">
      <alignment vertical="center"/>
    </xf>
    <xf numFmtId="0" fontId="45" fillId="16" borderId="0" applyNumberFormat="0" applyBorder="0" applyAlignment="0" applyProtection="0">
      <alignment vertical="center"/>
    </xf>
    <xf numFmtId="9" fontId="9" fillId="0" borderId="0" applyFont="0" applyFill="0" applyBorder="0" applyAlignment="0" applyProtection="0">
      <alignment vertical="center"/>
    </xf>
    <xf numFmtId="190" fontId="9" fillId="0" borderId="0" applyFont="0" applyFill="0" applyBorder="0" applyAlignment="0" applyProtection="0">
      <alignment vertical="center"/>
    </xf>
    <xf numFmtId="0" fontId="103" fillId="0" borderId="0" applyNumberFormat="0" applyFill="0" applyBorder="0" applyAlignment="0" applyProtection="0">
      <alignment vertical="center"/>
    </xf>
    <xf numFmtId="0" fontId="93" fillId="0" borderId="37" applyNumberFormat="0" applyFill="0" applyAlignment="0" applyProtection="0">
      <alignment vertical="center"/>
    </xf>
    <xf numFmtId="196" fontId="9" fillId="0" borderId="0" applyFont="0" applyFill="0" applyBorder="0" applyAlignment="0" applyProtection="0">
      <alignment vertical="center"/>
    </xf>
    <xf numFmtId="0" fontId="58" fillId="0" borderId="21" applyNumberFormat="0" applyFill="0" applyAlignment="0" applyProtection="0">
      <alignment vertical="center"/>
    </xf>
    <xf numFmtId="189" fontId="95" fillId="0" borderId="0">
      <alignment vertical="center"/>
    </xf>
    <xf numFmtId="15" fontId="68" fillId="0" borderId="0">
      <alignment vertical="center"/>
    </xf>
    <xf numFmtId="15" fontId="68" fillId="0" borderId="0">
      <alignment vertical="center"/>
    </xf>
    <xf numFmtId="181" fontId="95" fillId="0" borderId="0">
      <alignment vertical="center"/>
    </xf>
    <xf numFmtId="0" fontId="49" fillId="0" borderId="18" applyNumberFormat="0" applyFill="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65" fillId="6" borderId="0" applyNumberFormat="0" applyBorder="0" applyAlignment="0" applyProtection="0">
      <alignment vertical="center"/>
    </xf>
    <xf numFmtId="0" fontId="46" fillId="11" borderId="0" applyNumberFormat="0" applyBorder="0" applyAlignment="0" applyProtection="0">
      <alignment vertical="center"/>
    </xf>
    <xf numFmtId="0" fontId="70" fillId="0" borderId="42" applyNumberFormat="0" applyAlignment="0" applyProtection="0">
      <alignment horizontal="left" vertical="center"/>
    </xf>
    <xf numFmtId="0" fontId="70" fillId="0" borderId="26">
      <alignment horizontal="left" vertical="center"/>
    </xf>
    <xf numFmtId="0" fontId="70" fillId="0" borderId="26">
      <alignment horizontal="left" vertical="center"/>
    </xf>
    <xf numFmtId="43" fontId="0" fillId="0" borderId="0" applyFont="0" applyFill="0" applyBorder="0" applyAlignment="0" applyProtection="0">
      <alignment vertical="center"/>
    </xf>
    <xf numFmtId="0" fontId="65" fillId="18" borderId="1" applyNumberFormat="0" applyBorder="0" applyAlignment="0" applyProtection="0">
      <alignment vertical="center"/>
    </xf>
    <xf numFmtId="43" fontId="0" fillId="0" borderId="0" applyFont="0" applyFill="0" applyBorder="0" applyAlignment="0" applyProtection="0">
      <alignment vertical="center"/>
    </xf>
    <xf numFmtId="0" fontId="65" fillId="18" borderId="1" applyNumberFormat="0" applyBorder="0" applyAlignment="0" applyProtection="0">
      <alignment vertical="center"/>
    </xf>
    <xf numFmtId="0" fontId="65" fillId="18" borderId="1" applyNumberFormat="0" applyBorder="0" applyAlignment="0" applyProtection="0">
      <alignment vertical="center"/>
    </xf>
    <xf numFmtId="0" fontId="65" fillId="18" borderId="1" applyNumberFormat="0" applyBorder="0" applyAlignment="0" applyProtection="0">
      <alignment vertical="center"/>
    </xf>
    <xf numFmtId="0" fontId="65" fillId="18" borderId="1" applyNumberFormat="0" applyBorder="0" applyAlignment="0" applyProtection="0">
      <alignment vertical="center"/>
    </xf>
    <xf numFmtId="0" fontId="65" fillId="18" borderId="1" applyNumberFormat="0" applyBorder="0" applyAlignment="0" applyProtection="0">
      <alignment vertical="center"/>
    </xf>
    <xf numFmtId="192" fontId="88" fillId="50" borderId="0">
      <alignment vertical="center"/>
    </xf>
    <xf numFmtId="192" fontId="90" fillId="55" borderId="0">
      <alignment vertical="center"/>
    </xf>
    <xf numFmtId="38" fontId="9" fillId="0" borderId="0" applyFont="0" applyFill="0" applyBorder="0" applyAlignment="0" applyProtection="0">
      <alignment vertical="center"/>
    </xf>
    <xf numFmtId="0" fontId="9" fillId="0" borderId="0">
      <alignment vertical="center"/>
    </xf>
    <xf numFmtId="40" fontId="9" fillId="0" borderId="0" applyFont="0" applyFill="0" applyBorder="0" applyAlignment="0" applyProtection="0">
      <alignment vertical="center"/>
    </xf>
    <xf numFmtId="43" fontId="0" fillId="0" borderId="0" applyFont="0" applyFill="0" applyBorder="0" applyAlignment="0" applyProtection="0">
      <alignment vertical="center"/>
    </xf>
    <xf numFmtId="187" fontId="9" fillId="0" borderId="0" applyFont="0" applyFill="0" applyBorder="0" applyAlignment="0" applyProtection="0">
      <alignment vertical="center"/>
    </xf>
    <xf numFmtId="186" fontId="9" fillId="0" borderId="0" applyFont="0" applyFill="0" applyBorder="0" applyAlignment="0" applyProtection="0">
      <alignment vertical="center"/>
    </xf>
    <xf numFmtId="1" fontId="53" fillId="0" borderId="23" applyFill="0" applyProtection="0">
      <alignment horizontal="center" vertical="center"/>
    </xf>
    <xf numFmtId="0" fontId="79" fillId="0" borderId="29" applyNumberFormat="0" applyFill="0" applyAlignment="0" applyProtection="0">
      <alignment vertical="center"/>
    </xf>
    <xf numFmtId="40" fontId="104" fillId="24" borderId="39">
      <alignment horizontal="centerContinuous" vertical="center"/>
    </xf>
    <xf numFmtId="40" fontId="104" fillId="24" borderId="39">
      <alignment horizontal="centerContinuous" vertical="center"/>
    </xf>
    <xf numFmtId="9" fontId="9" fillId="0" borderId="0" applyFont="0" applyFill="0" applyBorder="0" applyAlignment="0" applyProtection="0">
      <alignment vertical="center"/>
    </xf>
    <xf numFmtId="0" fontId="71" fillId="0" borderId="27">
      <alignment horizontal="center" vertical="center"/>
    </xf>
    <xf numFmtId="37" fontId="105" fillId="0" borderId="0">
      <alignment vertical="center"/>
    </xf>
    <xf numFmtId="0" fontId="71" fillId="0" borderId="27">
      <alignment horizontal="center" vertical="center"/>
    </xf>
    <xf numFmtId="37" fontId="105" fillId="0" borderId="0">
      <alignment vertical="center"/>
    </xf>
    <xf numFmtId="0" fontId="71" fillId="0" borderId="27">
      <alignment horizontal="center" vertical="center"/>
    </xf>
    <xf numFmtId="37" fontId="105" fillId="0" borderId="0">
      <alignment vertical="center"/>
    </xf>
    <xf numFmtId="9" fontId="9" fillId="0" borderId="0" applyFont="0" applyFill="0" applyBorder="0" applyAlignment="0" applyProtection="0">
      <alignment vertical="center"/>
    </xf>
    <xf numFmtId="0" fontId="71" fillId="0" borderId="27">
      <alignment horizontal="center" vertical="center"/>
    </xf>
    <xf numFmtId="37" fontId="105" fillId="0" borderId="0">
      <alignment vertical="center"/>
    </xf>
    <xf numFmtId="194" fontId="53" fillId="0" borderId="0">
      <alignment vertical="center"/>
    </xf>
    <xf numFmtId="9" fontId="9" fillId="0" borderId="0" applyFont="0" applyFill="0" applyBorder="0" applyAlignment="0" applyProtection="0">
      <alignment vertical="center"/>
    </xf>
    <xf numFmtId="0" fontId="73" fillId="0" borderId="0">
      <alignment vertical="center"/>
    </xf>
    <xf numFmtId="3" fontId="9" fillId="0" borderId="0" applyFont="0" applyFill="0" applyBorder="0" applyAlignment="0" applyProtection="0">
      <alignment vertical="center"/>
    </xf>
    <xf numFmtId="14" fontId="67" fillId="0" borderId="0">
      <alignment horizontal="center" vertical="center" wrapText="1"/>
      <protection locked="0"/>
    </xf>
    <xf numFmtId="0" fontId="9" fillId="0" borderId="0">
      <alignment vertical="center"/>
    </xf>
    <xf numFmtId="0" fontId="50" fillId="8" borderId="3">
      <alignment vertical="center"/>
      <protection locked="0"/>
    </xf>
    <xf numFmtId="10"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176" fontId="9" fillId="0" borderId="0" applyFont="0" applyFill="0" applyProtection="0">
      <alignment vertical="center"/>
    </xf>
    <xf numFmtId="0" fontId="9" fillId="0" borderId="0" applyNumberFormat="0" applyFont="0" applyFill="0" applyBorder="0" applyAlignment="0" applyProtection="0">
      <alignment horizontal="left" vertical="center"/>
    </xf>
    <xf numFmtId="0" fontId="53" fillId="0" borderId="4" applyNumberFormat="0" applyFill="0" applyProtection="0">
      <alignment horizontal="right" vertical="center"/>
    </xf>
    <xf numFmtId="0" fontId="71" fillId="0" borderId="27">
      <alignment horizontal="center" vertical="center"/>
    </xf>
    <xf numFmtId="15" fontId="9" fillId="0" borderId="0" applyFont="0" applyFill="0" applyBorder="0" applyAlignment="0" applyProtection="0">
      <alignment vertical="center"/>
    </xf>
    <xf numFmtId="0" fontId="53" fillId="0" borderId="4" applyNumberFormat="0" applyFill="0" applyProtection="0">
      <alignment horizontal="right" vertical="center"/>
    </xf>
    <xf numFmtId="15" fontId="9" fillId="0" borderId="0" applyFont="0" applyFill="0" applyBorder="0" applyAlignment="0" applyProtection="0">
      <alignment vertical="center"/>
    </xf>
    <xf numFmtId="4" fontId="9" fillId="0" borderId="0" applyFont="0" applyFill="0" applyBorder="0" applyAlignment="0" applyProtection="0">
      <alignment vertical="center"/>
    </xf>
    <xf numFmtId="0" fontId="53" fillId="0" borderId="4" applyNumberFormat="0" applyFill="0" applyProtection="0">
      <alignment horizontal="right" vertical="center"/>
    </xf>
    <xf numFmtId="0" fontId="9" fillId="0" borderId="0">
      <alignment vertical="center"/>
    </xf>
    <xf numFmtId="4" fontId="9" fillId="0" borderId="0" applyFont="0" applyFill="0" applyBorder="0" applyAlignment="0" applyProtection="0">
      <alignment vertical="center"/>
    </xf>
    <xf numFmtId="0" fontId="71" fillId="0" borderId="27">
      <alignment horizontal="center" vertical="center"/>
    </xf>
    <xf numFmtId="0" fontId="71" fillId="0" borderId="27">
      <alignment horizontal="center" vertical="center"/>
    </xf>
    <xf numFmtId="0" fontId="71" fillId="0" borderId="27">
      <alignment horizontal="center" vertical="center"/>
    </xf>
    <xf numFmtId="0" fontId="71" fillId="0" borderId="27">
      <alignment horizontal="center" vertical="center"/>
    </xf>
    <xf numFmtId="3" fontId="9" fillId="0" borderId="0" applyFont="0" applyFill="0" applyBorder="0" applyAlignment="0" applyProtection="0">
      <alignment vertical="center"/>
    </xf>
    <xf numFmtId="0" fontId="9" fillId="9" borderId="0" applyNumberFormat="0" applyFont="0" applyBorder="0" applyAlignment="0" applyProtection="0">
      <alignment vertical="center"/>
    </xf>
    <xf numFmtId="0" fontId="50" fillId="8" borderId="3">
      <alignment vertical="center"/>
      <protection locked="0"/>
    </xf>
    <xf numFmtId="0" fontId="107" fillId="0" borderId="0">
      <alignment vertical="center"/>
    </xf>
    <xf numFmtId="0" fontId="50" fillId="8" borderId="3">
      <alignment vertical="center"/>
      <protection locked="0"/>
    </xf>
    <xf numFmtId="0" fontId="9" fillId="0" borderId="0">
      <alignment vertical="center"/>
    </xf>
    <xf numFmtId="0" fontId="50" fillId="8" borderId="3">
      <alignment vertical="center"/>
      <protection locked="0"/>
    </xf>
    <xf numFmtId="9" fontId="9" fillId="0" borderId="0" applyFont="0" applyFill="0" applyBorder="0" applyAlignment="0" applyProtection="0">
      <alignment vertical="center"/>
    </xf>
    <xf numFmtId="43" fontId="0"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47" fillId="0" borderId="0" applyNumberForma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9" fillId="0" borderId="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49" fillId="0" borderId="18" applyNumberFormat="0" applyFill="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58" fillId="0" borderId="21" applyNumberFormat="0" applyFill="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53" fillId="0" borderId="4" applyNumberFormat="0" applyFill="0" applyProtection="0">
      <alignment horizontal="right" vertical="center"/>
    </xf>
    <xf numFmtId="9" fontId="9" fillId="0" borderId="0" applyFont="0" applyFill="0" applyBorder="0" applyAlignment="0" applyProtection="0">
      <alignment vertical="center"/>
    </xf>
    <xf numFmtId="0" fontId="91" fillId="0" borderId="35" applyNumberFormat="0" applyFill="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97" fillId="0" borderId="38" applyNumberFormat="0" applyFill="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177" fontId="9" fillId="0" borderId="0" applyFont="0" applyFill="0" applyBorder="0" applyAlignment="0" applyProtection="0">
      <alignment vertical="center"/>
    </xf>
    <xf numFmtId="0" fontId="53" fillId="0" borderId="4" applyNumberFormat="0" applyFill="0" applyProtection="0">
      <alignment horizontal="right" vertical="center"/>
    </xf>
    <xf numFmtId="0" fontId="53" fillId="0" borderId="4" applyNumberFormat="0" applyFill="0" applyProtection="0">
      <alignment horizontal="right" vertical="center"/>
    </xf>
    <xf numFmtId="0" fontId="79" fillId="0" borderId="29" applyNumberFormat="0" applyFill="0" applyAlignment="0" applyProtection="0">
      <alignment vertical="center"/>
    </xf>
    <xf numFmtId="0" fontId="79" fillId="0" borderId="29" applyNumberFormat="0" applyFill="0" applyAlignment="0" applyProtection="0">
      <alignment vertical="center"/>
    </xf>
    <xf numFmtId="0" fontId="58" fillId="0" borderId="21" applyNumberFormat="0" applyFill="0" applyAlignment="0" applyProtection="0">
      <alignment vertical="center"/>
    </xf>
    <xf numFmtId="0" fontId="79" fillId="0" borderId="29" applyNumberFormat="0" applyFill="0" applyAlignment="0" applyProtection="0">
      <alignment vertical="center"/>
    </xf>
    <xf numFmtId="0" fontId="58" fillId="0" borderId="21" applyNumberFormat="0" applyFill="0" applyAlignment="0" applyProtection="0">
      <alignment vertical="center"/>
    </xf>
    <xf numFmtId="0" fontId="58" fillId="0" borderId="21" applyNumberFormat="0" applyFill="0" applyAlignment="0" applyProtection="0">
      <alignment vertical="center"/>
    </xf>
    <xf numFmtId="0" fontId="58" fillId="0" borderId="21" applyNumberFormat="0" applyFill="0" applyAlignment="0" applyProtection="0">
      <alignment vertical="center"/>
    </xf>
    <xf numFmtId="0" fontId="58" fillId="0" borderId="21" applyNumberFormat="0" applyFill="0" applyAlignment="0" applyProtection="0">
      <alignment vertical="center"/>
    </xf>
    <xf numFmtId="0" fontId="60" fillId="23" borderId="0" applyNumberFormat="0" applyBorder="0" applyAlignment="0" applyProtection="0">
      <alignment vertical="center"/>
    </xf>
    <xf numFmtId="0" fontId="93" fillId="0" borderId="37" applyNumberFormat="0" applyFill="0" applyAlignment="0" applyProtection="0">
      <alignment vertical="center"/>
    </xf>
    <xf numFmtId="0" fontId="58" fillId="0" borderId="21" applyNumberFormat="0" applyFill="0" applyAlignment="0" applyProtection="0">
      <alignment vertical="center"/>
    </xf>
    <xf numFmtId="0" fontId="58" fillId="0" borderId="21" applyNumberFormat="0" applyFill="0" applyAlignment="0" applyProtection="0">
      <alignment vertical="center"/>
    </xf>
    <xf numFmtId="0" fontId="58" fillId="0" borderId="21" applyNumberFormat="0" applyFill="0" applyAlignment="0" applyProtection="0">
      <alignment vertical="center"/>
    </xf>
    <xf numFmtId="0" fontId="58" fillId="0" borderId="21" applyNumberFormat="0" applyFill="0" applyAlignment="0" applyProtection="0">
      <alignment vertical="center"/>
    </xf>
    <xf numFmtId="0" fontId="58" fillId="0" borderId="21" applyNumberFormat="0" applyFill="0" applyAlignment="0" applyProtection="0">
      <alignment vertical="center"/>
    </xf>
    <xf numFmtId="0" fontId="58" fillId="0" borderId="21" applyNumberFormat="0" applyFill="0" applyAlignment="0" applyProtection="0">
      <alignment vertical="center"/>
    </xf>
    <xf numFmtId="0" fontId="58" fillId="0" borderId="21" applyNumberFormat="0" applyFill="0" applyAlignment="0" applyProtection="0">
      <alignment vertical="center"/>
    </xf>
    <xf numFmtId="0" fontId="60" fillId="23" borderId="0" applyNumberFormat="0" applyBorder="0" applyAlignment="0" applyProtection="0">
      <alignment vertical="center"/>
    </xf>
    <xf numFmtId="0" fontId="97" fillId="0" borderId="38" applyNumberFormat="0" applyFill="0" applyAlignment="0" applyProtection="0">
      <alignment vertical="center"/>
    </xf>
    <xf numFmtId="0" fontId="60" fillId="23" borderId="0" applyNumberFormat="0" applyBorder="0" applyAlignment="0" applyProtection="0">
      <alignment vertical="center"/>
    </xf>
    <xf numFmtId="0" fontId="93" fillId="0" borderId="37" applyNumberFormat="0" applyFill="0" applyAlignment="0" applyProtection="0">
      <alignment vertical="center"/>
    </xf>
    <xf numFmtId="0" fontId="93" fillId="0" borderId="37" applyNumberFormat="0" applyFill="0" applyAlignment="0" applyProtection="0">
      <alignment vertical="center"/>
    </xf>
    <xf numFmtId="0" fontId="93" fillId="0" borderId="37" applyNumberFormat="0" applyFill="0" applyAlignment="0" applyProtection="0">
      <alignment vertical="center"/>
    </xf>
    <xf numFmtId="0" fontId="93" fillId="0" borderId="37" applyNumberFormat="0" applyFill="0" applyAlignment="0" applyProtection="0">
      <alignment vertical="center"/>
    </xf>
    <xf numFmtId="0" fontId="93" fillId="0" borderId="37" applyNumberFormat="0" applyFill="0" applyAlignment="0" applyProtection="0">
      <alignment vertical="center"/>
    </xf>
    <xf numFmtId="0" fontId="93" fillId="0" borderId="37" applyNumberFormat="0" applyFill="0" applyAlignment="0" applyProtection="0">
      <alignment vertical="center"/>
    </xf>
    <xf numFmtId="0" fontId="93" fillId="0" borderId="37" applyNumberFormat="0" applyFill="0" applyAlignment="0" applyProtection="0">
      <alignment vertical="center"/>
    </xf>
    <xf numFmtId="0" fontId="93" fillId="0" borderId="37" applyNumberFormat="0" applyFill="0" applyAlignment="0" applyProtection="0">
      <alignment vertical="center"/>
    </xf>
    <xf numFmtId="0" fontId="93" fillId="0" borderId="37" applyNumberFormat="0" applyFill="0" applyAlignment="0" applyProtection="0">
      <alignment vertical="center"/>
    </xf>
    <xf numFmtId="0" fontId="93" fillId="0" borderId="37" applyNumberFormat="0" applyFill="0" applyAlignment="0" applyProtection="0">
      <alignment vertical="center"/>
    </xf>
    <xf numFmtId="0" fontId="93" fillId="0" borderId="37" applyNumberFormat="0" applyFill="0" applyAlignment="0" applyProtection="0">
      <alignment vertical="center"/>
    </xf>
    <xf numFmtId="0" fontId="93" fillId="0" borderId="37" applyNumberFormat="0" applyFill="0" applyAlignment="0" applyProtection="0">
      <alignment vertical="center"/>
    </xf>
    <xf numFmtId="0" fontId="93" fillId="0" borderId="37" applyNumberFormat="0" applyFill="0" applyAlignment="0" applyProtection="0">
      <alignment vertical="center"/>
    </xf>
    <xf numFmtId="1" fontId="53" fillId="0" borderId="23" applyFill="0" applyProtection="0">
      <alignment horizontal="center" vertical="center"/>
    </xf>
    <xf numFmtId="0" fontId="93" fillId="0" borderId="37" applyNumberFormat="0" applyFill="0" applyAlignment="0" applyProtection="0">
      <alignment vertical="center"/>
    </xf>
    <xf numFmtId="185" fontId="0" fillId="0" borderId="0" applyFont="0" applyFill="0" applyBorder="0" applyAlignment="0" applyProtection="0">
      <alignment vertical="center"/>
    </xf>
    <xf numFmtId="0" fontId="97" fillId="0" borderId="0" applyNumberFormat="0" applyFill="0" applyBorder="0" applyAlignment="0" applyProtection="0">
      <alignment vertical="center"/>
    </xf>
    <xf numFmtId="185" fontId="0" fillId="0" borderId="0" applyFont="0" applyFill="0" applyBorder="0" applyAlignment="0" applyProtection="0">
      <alignment vertical="center"/>
    </xf>
    <xf numFmtId="0" fontId="97" fillId="0" borderId="0" applyNumberFormat="0" applyFill="0" applyBorder="0" applyAlignment="0" applyProtection="0">
      <alignment vertical="center"/>
    </xf>
    <xf numFmtId="43" fontId="0" fillId="0" borderId="0" applyFont="0" applyFill="0" applyBorder="0" applyAlignment="0" applyProtection="0">
      <alignment vertical="center"/>
    </xf>
    <xf numFmtId="0" fontId="93" fillId="0" borderId="0" applyNumberFormat="0" applyFill="0" applyBorder="0" applyAlignment="0" applyProtection="0">
      <alignment vertical="center"/>
    </xf>
    <xf numFmtId="43" fontId="0" fillId="0" borderId="0" applyFon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43" fontId="0" fillId="0" borderId="0" applyFont="0" applyFill="0" applyBorder="0" applyAlignment="0" applyProtection="0">
      <alignment vertical="center"/>
    </xf>
    <xf numFmtId="0" fontId="93" fillId="0" borderId="0" applyNumberFormat="0" applyFill="0" applyBorder="0" applyAlignment="0" applyProtection="0">
      <alignment vertical="center"/>
    </xf>
    <xf numFmtId="43" fontId="0" fillId="0" borderId="0" applyFon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43" fontId="0" fillId="0" borderId="0" applyFont="0" applyFill="0" applyBorder="0" applyAlignment="0" applyProtection="0">
      <alignment vertical="center"/>
    </xf>
    <xf numFmtId="0" fontId="93" fillId="0" borderId="0" applyNumberFormat="0" applyFill="0" applyBorder="0" applyAlignment="0" applyProtection="0">
      <alignment vertical="center"/>
    </xf>
    <xf numFmtId="43" fontId="0" fillId="0" borderId="0" applyFon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43" fontId="0" fillId="0" borderId="0" applyFont="0" applyFill="0" applyBorder="0" applyAlignment="0" applyProtection="0">
      <alignment vertical="center"/>
    </xf>
    <xf numFmtId="0" fontId="93" fillId="0" borderId="0" applyNumberFormat="0" applyFill="0" applyBorder="0" applyAlignment="0" applyProtection="0">
      <alignment vertical="center"/>
    </xf>
    <xf numFmtId="43" fontId="0" fillId="0" borderId="0" applyFon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43" fontId="0" fillId="0" borderId="0" applyFont="0" applyFill="0" applyBorder="0" applyAlignment="0" applyProtection="0">
      <alignment vertical="center"/>
    </xf>
    <xf numFmtId="0" fontId="93" fillId="0" borderId="0" applyNumberFormat="0" applyFill="0" applyBorder="0" applyAlignment="0" applyProtection="0">
      <alignment vertical="center"/>
    </xf>
    <xf numFmtId="43" fontId="0" fillId="0" borderId="0" applyFont="0" applyFill="0" applyBorder="0" applyAlignment="0" applyProtection="0">
      <alignment vertical="center"/>
    </xf>
    <xf numFmtId="0" fontId="93"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92" fillId="5" borderId="36" applyNumberFormat="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96" fillId="0" borderId="4" applyNumberFormat="0" applyFill="0" applyProtection="0">
      <alignment horizontal="center" vertical="center"/>
    </xf>
    <xf numFmtId="0" fontId="96" fillId="0" borderId="4" applyNumberFormat="0" applyFill="0" applyProtection="0">
      <alignment horizontal="center" vertical="center"/>
    </xf>
    <xf numFmtId="0" fontId="96" fillId="0" borderId="4" applyNumberFormat="0" applyFill="0" applyProtection="0">
      <alignment horizontal="center" vertical="center"/>
    </xf>
    <xf numFmtId="0" fontId="96" fillId="0" borderId="4" applyNumberFormat="0" applyFill="0" applyProtection="0">
      <alignment horizontal="center" vertical="center"/>
    </xf>
    <xf numFmtId="0" fontId="44" fillId="3" borderId="0" applyNumberFormat="0" applyBorder="0" applyAlignment="0" applyProtection="0">
      <alignment vertical="center"/>
    </xf>
    <xf numFmtId="0" fontId="96" fillId="0" borderId="4" applyNumberFormat="0" applyFill="0" applyProtection="0">
      <alignment horizontal="center" vertical="center"/>
    </xf>
    <xf numFmtId="0" fontId="96" fillId="0" borderId="4" applyNumberFormat="0" applyFill="0" applyProtection="0">
      <alignment horizontal="center" vertical="center"/>
    </xf>
    <xf numFmtId="0" fontId="96" fillId="0" borderId="4" applyNumberFormat="0" applyFill="0" applyProtection="0">
      <alignment horizontal="center" vertical="center"/>
    </xf>
    <xf numFmtId="0" fontId="96" fillId="0" borderId="4" applyNumberFormat="0" applyFill="0" applyProtection="0">
      <alignment horizontal="center"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61" fillId="0" borderId="23" applyNumberFormat="0" applyFill="0" applyProtection="0">
      <alignment horizontal="center" vertical="center"/>
    </xf>
    <xf numFmtId="0" fontId="61" fillId="0" borderId="23" applyNumberFormat="0" applyFill="0" applyProtection="0">
      <alignment horizontal="center" vertical="center"/>
    </xf>
    <xf numFmtId="0" fontId="61" fillId="0" borderId="23" applyNumberFormat="0" applyFill="0" applyProtection="0">
      <alignment horizontal="center" vertical="center"/>
    </xf>
    <xf numFmtId="0" fontId="61" fillId="0" borderId="23" applyNumberFormat="0" applyFill="0" applyProtection="0">
      <alignment horizontal="center" vertical="center"/>
    </xf>
    <xf numFmtId="0" fontId="61" fillId="0" borderId="23" applyNumberFormat="0" applyFill="0" applyProtection="0">
      <alignment horizontal="center" vertical="center"/>
    </xf>
    <xf numFmtId="0" fontId="61" fillId="0" borderId="23" applyNumberFormat="0" applyFill="0" applyProtection="0">
      <alignment horizontal="center" vertical="center"/>
    </xf>
    <xf numFmtId="0" fontId="61" fillId="0" borderId="23" applyNumberFormat="0" applyFill="0" applyProtection="0">
      <alignment horizontal="center" vertical="center"/>
    </xf>
    <xf numFmtId="0" fontId="102" fillId="0" borderId="0" applyNumberFormat="0" applyFill="0" applyBorder="0" applyAlignment="0" applyProtection="0">
      <alignment vertical="center"/>
    </xf>
    <xf numFmtId="0" fontId="44" fillId="3" borderId="0" applyNumberFormat="0" applyBorder="0" applyAlignment="0" applyProtection="0">
      <alignment vertical="center"/>
    </xf>
    <xf numFmtId="0" fontId="102" fillId="0" borderId="0" applyNumberFormat="0" applyFill="0" applyBorder="0" applyAlignment="0" applyProtection="0">
      <alignment vertical="center"/>
    </xf>
    <xf numFmtId="0" fontId="44" fillId="3" borderId="0" applyNumberFormat="0" applyBorder="0" applyAlignment="0" applyProtection="0">
      <alignment vertical="center"/>
    </xf>
    <xf numFmtId="0" fontId="44" fillId="3" borderId="0" applyNumberFormat="0" applyBorder="0" applyAlignment="0" applyProtection="0">
      <alignment vertical="center"/>
    </xf>
    <xf numFmtId="0" fontId="102" fillId="0" borderId="0" applyNumberFormat="0" applyFill="0" applyBorder="0" applyAlignment="0" applyProtection="0">
      <alignment vertical="center"/>
    </xf>
    <xf numFmtId="0" fontId="44" fillId="3" borderId="0" applyNumberFormat="0" applyBorder="0" applyAlignment="0" applyProtection="0">
      <alignment vertical="center"/>
    </xf>
    <xf numFmtId="0" fontId="44" fillId="3" borderId="0" applyNumberFormat="0" applyBorder="0" applyAlignment="0" applyProtection="0">
      <alignment vertical="center"/>
    </xf>
    <xf numFmtId="0" fontId="102" fillId="0" borderId="0" applyNumberFormat="0" applyFill="0" applyBorder="0" applyAlignment="0" applyProtection="0">
      <alignment vertical="center"/>
    </xf>
    <xf numFmtId="0" fontId="44" fillId="3" borderId="0" applyNumberFormat="0" applyBorder="0" applyAlignment="0" applyProtection="0">
      <alignment vertical="center"/>
    </xf>
    <xf numFmtId="0" fontId="44" fillId="3" borderId="0" applyNumberFormat="0" applyBorder="0" applyAlignment="0" applyProtection="0">
      <alignment vertical="center"/>
    </xf>
    <xf numFmtId="0" fontId="44" fillId="3" borderId="0" applyNumberFormat="0" applyBorder="0" applyAlignment="0" applyProtection="0">
      <alignment vertical="center"/>
    </xf>
    <xf numFmtId="0" fontId="44" fillId="3" borderId="0" applyNumberFormat="0" applyBorder="0" applyAlignment="0" applyProtection="0">
      <alignment vertical="center"/>
    </xf>
    <xf numFmtId="0" fontId="44" fillId="3" borderId="0" applyNumberFormat="0" applyBorder="0" applyAlignment="0" applyProtection="0">
      <alignment vertical="center"/>
    </xf>
    <xf numFmtId="0" fontId="102" fillId="0" borderId="0" applyNumberFormat="0" applyFill="0" applyBorder="0" applyAlignment="0" applyProtection="0">
      <alignment vertical="center"/>
    </xf>
    <xf numFmtId="0" fontId="44" fillId="3" borderId="0" applyNumberFormat="0" applyBorder="0" applyAlignment="0" applyProtection="0">
      <alignment vertical="center"/>
    </xf>
    <xf numFmtId="0" fontId="44" fillId="3" borderId="0" applyNumberFormat="0" applyBorder="0" applyAlignment="0" applyProtection="0">
      <alignment vertical="center"/>
    </xf>
    <xf numFmtId="0" fontId="44" fillId="3" borderId="0" applyNumberFormat="0" applyBorder="0" applyAlignment="0" applyProtection="0">
      <alignment vertical="center"/>
    </xf>
    <xf numFmtId="0" fontId="44" fillId="3" borderId="0" applyNumberFormat="0" applyBorder="0" applyAlignment="0" applyProtection="0">
      <alignment vertical="center"/>
    </xf>
    <xf numFmtId="0" fontId="44" fillId="3" borderId="0" applyNumberFormat="0" applyBorder="0" applyAlignment="0" applyProtection="0">
      <alignment vertical="center"/>
    </xf>
    <xf numFmtId="0" fontId="44" fillId="3" borderId="0" applyNumberFormat="0" applyBorder="0" applyAlignment="0" applyProtection="0">
      <alignment vertical="center"/>
    </xf>
    <xf numFmtId="0" fontId="44" fillId="3" borderId="0" applyNumberFormat="0" applyBorder="0" applyAlignment="0" applyProtection="0">
      <alignment vertical="center"/>
    </xf>
    <xf numFmtId="0" fontId="101" fillId="35" borderId="0" applyNumberFormat="0" applyBorder="0" applyAlignment="0" applyProtection="0">
      <alignment vertical="center"/>
    </xf>
    <xf numFmtId="0" fontId="44" fillId="3" borderId="0" applyNumberFormat="0" applyBorder="0" applyAlignment="0" applyProtection="0">
      <alignment vertical="center"/>
    </xf>
    <xf numFmtId="0" fontId="44" fillId="3" borderId="0" applyNumberFormat="0" applyBorder="0" applyAlignment="0" applyProtection="0">
      <alignment vertical="center"/>
    </xf>
    <xf numFmtId="0" fontId="101" fillId="35" borderId="0" applyNumberFormat="0" applyBorder="0" applyAlignment="0" applyProtection="0">
      <alignment vertical="center"/>
    </xf>
    <xf numFmtId="0" fontId="101" fillId="35" borderId="0" applyNumberFormat="0" applyBorder="0" applyAlignment="0" applyProtection="0">
      <alignment vertical="center"/>
    </xf>
    <xf numFmtId="0" fontId="101"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101" fillId="3" borderId="0" applyNumberFormat="0" applyBorder="0" applyAlignment="0" applyProtection="0">
      <alignment vertical="center"/>
    </xf>
    <xf numFmtId="0" fontId="101" fillId="3" borderId="0" applyNumberFormat="0" applyBorder="0" applyAlignment="0" applyProtection="0">
      <alignment vertical="center"/>
    </xf>
    <xf numFmtId="0" fontId="101" fillId="3" borderId="0" applyNumberFormat="0" applyBorder="0" applyAlignment="0" applyProtection="0">
      <alignment vertical="center"/>
    </xf>
    <xf numFmtId="0" fontId="101" fillId="3" borderId="0" applyNumberFormat="0" applyBorder="0" applyAlignment="0" applyProtection="0">
      <alignment vertical="center"/>
    </xf>
    <xf numFmtId="0" fontId="0" fillId="0" borderId="0">
      <alignment vertical="center"/>
    </xf>
    <xf numFmtId="0" fontId="101" fillId="3" borderId="0" applyNumberFormat="0" applyBorder="0" applyAlignment="0" applyProtection="0">
      <alignment vertical="center"/>
    </xf>
    <xf numFmtId="0" fontId="101" fillId="3" borderId="0" applyNumberFormat="0" applyBorder="0" applyAlignment="0" applyProtection="0">
      <alignment vertical="center"/>
    </xf>
    <xf numFmtId="0" fontId="62" fillId="19" borderId="0" applyNumberFormat="0" applyBorder="0" applyAlignment="0" applyProtection="0">
      <alignment vertical="center"/>
    </xf>
    <xf numFmtId="0" fontId="101" fillId="3" borderId="0" applyNumberFormat="0" applyBorder="0" applyAlignment="0" applyProtection="0">
      <alignment vertical="center"/>
    </xf>
    <xf numFmtId="0" fontId="101" fillId="3" borderId="0" applyNumberFormat="0" applyBorder="0" applyAlignment="0" applyProtection="0">
      <alignment vertical="center"/>
    </xf>
    <xf numFmtId="0" fontId="63" fillId="3" borderId="0" applyNumberFormat="0" applyBorder="0" applyAlignment="0" applyProtection="0">
      <alignment vertical="center"/>
    </xf>
    <xf numFmtId="0" fontId="44" fillId="35" borderId="0" applyNumberFormat="0" applyBorder="0" applyAlignment="0" applyProtection="0">
      <alignment vertical="center"/>
    </xf>
    <xf numFmtId="0" fontId="68" fillId="0" borderId="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64" fillId="0" borderId="24" applyNumberFormat="0" applyFill="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59" fillId="0" borderId="22" applyNumberFormat="0" applyFill="0" applyAlignment="0" applyProtection="0">
      <alignment vertical="center"/>
    </xf>
    <xf numFmtId="0" fontId="9" fillId="0" borderId="0">
      <alignment vertical="center"/>
    </xf>
    <xf numFmtId="0" fontId="60" fillId="23" borderId="0" applyNumberFormat="0" applyBorder="0" applyAlignment="0" applyProtection="0">
      <alignment vertical="center"/>
    </xf>
    <xf numFmtId="0" fontId="9" fillId="0" borderId="0">
      <alignment vertical="center"/>
    </xf>
    <xf numFmtId="0" fontId="60" fillId="23" borderId="0" applyNumberFormat="0" applyBorder="0" applyAlignment="0" applyProtection="0">
      <alignment vertical="center"/>
    </xf>
    <xf numFmtId="0" fontId="9" fillId="0" borderId="0">
      <alignment vertical="center"/>
    </xf>
    <xf numFmtId="0" fontId="60" fillId="23" borderId="0" applyNumberFormat="0" applyBorder="0" applyAlignment="0" applyProtection="0">
      <alignment vertical="center"/>
    </xf>
    <xf numFmtId="0" fontId="9" fillId="0" borderId="0">
      <alignment vertical="center"/>
    </xf>
    <xf numFmtId="0" fontId="9" fillId="0" borderId="0">
      <alignment vertical="center"/>
    </xf>
    <xf numFmtId="0" fontId="60" fillId="23" borderId="0" applyNumberFormat="0" applyBorder="0" applyAlignment="0" applyProtection="0">
      <alignment vertical="center"/>
    </xf>
    <xf numFmtId="0" fontId="9" fillId="0" borderId="0">
      <alignment vertical="center"/>
    </xf>
    <xf numFmtId="0" fontId="9" fillId="0" borderId="0">
      <alignment vertical="center"/>
    </xf>
    <xf numFmtId="0" fontId="109" fillId="14" borderId="43"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18" borderId="41" applyNumberFormat="0" applyFont="0" applyAlignment="0" applyProtection="0">
      <alignment vertical="center"/>
    </xf>
    <xf numFmtId="0" fontId="0" fillId="0" borderId="0">
      <alignment vertical="center"/>
    </xf>
    <xf numFmtId="0" fontId="9" fillId="0" borderId="0">
      <alignment vertical="center"/>
    </xf>
    <xf numFmtId="0" fontId="0" fillId="18" borderId="41" applyNumberFormat="0" applyFon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0" fillId="18" borderId="41" applyNumberFormat="0" applyFont="0" applyAlignment="0" applyProtection="0">
      <alignment vertical="center"/>
    </xf>
    <xf numFmtId="0" fontId="0" fillId="0" borderId="0">
      <alignment vertical="center"/>
    </xf>
    <xf numFmtId="0" fontId="9" fillId="0" borderId="0">
      <alignment vertical="center"/>
    </xf>
    <xf numFmtId="0" fontId="9" fillId="0" borderId="0"/>
    <xf numFmtId="0" fontId="9" fillId="0" borderId="0">
      <alignment vertical="center"/>
    </xf>
    <xf numFmtId="0" fontId="9" fillId="0" borderId="0"/>
    <xf numFmtId="0" fontId="9" fillId="0" borderId="0">
      <alignment vertical="center"/>
    </xf>
    <xf numFmtId="0" fontId="9" fillId="0" borderId="0">
      <alignment vertical="center"/>
    </xf>
    <xf numFmtId="0" fontId="0" fillId="18" borderId="41" applyNumberFormat="0" applyFont="0" applyAlignment="0" applyProtection="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6" fillId="64" borderId="0" applyNumberFormat="0" applyBorder="0" applyAlignment="0" applyProtection="0">
      <alignment vertical="center"/>
    </xf>
    <xf numFmtId="0" fontId="9" fillId="0" borderId="0">
      <alignment vertical="center"/>
    </xf>
    <xf numFmtId="0" fontId="46" fillId="6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106"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6" fillId="62"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6" fillId="0" borderId="0">
      <alignment vertical="center"/>
    </xf>
    <xf numFmtId="0" fontId="6" fillId="0" borderId="0">
      <alignment vertical="center"/>
    </xf>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6" fillId="0" borderId="0">
      <alignment vertical="center"/>
    </xf>
    <xf numFmtId="0" fontId="6"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56" fillId="6" borderId="20"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9" fillId="14" borderId="43" applyNumberFormat="0" applyAlignment="0" applyProtection="0">
      <alignment vertical="center"/>
    </xf>
    <xf numFmtId="0" fontId="9" fillId="0" borderId="0">
      <alignment vertical="center"/>
    </xf>
    <xf numFmtId="0" fontId="9" fillId="0" borderId="0">
      <alignment vertical="center"/>
    </xf>
    <xf numFmtId="0" fontId="56" fillId="6" borderId="20" applyNumberFormat="0" applyAlignment="0" applyProtection="0">
      <alignment vertical="center"/>
    </xf>
    <xf numFmtId="0" fontId="109" fillId="14" borderId="43"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2" fillId="5" borderId="36" applyNumberFormat="0" applyAlignment="0" applyProtection="0">
      <alignment vertical="center"/>
    </xf>
    <xf numFmtId="0" fontId="0" fillId="0" borderId="0">
      <alignment vertical="center"/>
    </xf>
    <xf numFmtId="0" fontId="92" fillId="5" borderId="36" applyNumberFormat="0" applyAlignment="0" applyProtection="0">
      <alignment vertical="center"/>
    </xf>
    <xf numFmtId="0" fontId="9" fillId="0" borderId="0">
      <alignment vertical="center"/>
    </xf>
    <xf numFmtId="0" fontId="92" fillId="5" borderId="36" applyNumberFormat="0" applyAlignment="0" applyProtection="0">
      <alignment vertical="center"/>
    </xf>
    <xf numFmtId="0" fontId="9" fillId="0" borderId="0">
      <alignment vertical="center"/>
    </xf>
    <xf numFmtId="0" fontId="92" fillId="5" borderId="36" applyNumberFormat="0" applyAlignment="0" applyProtection="0">
      <alignment vertical="center"/>
    </xf>
    <xf numFmtId="0" fontId="9" fillId="0" borderId="0">
      <alignment vertical="center"/>
    </xf>
    <xf numFmtId="0" fontId="92" fillId="5" borderId="36" applyNumberFormat="0" applyAlignment="0" applyProtection="0">
      <alignment vertical="center"/>
    </xf>
    <xf numFmtId="0" fontId="9" fillId="0" borderId="0">
      <alignment vertical="center"/>
    </xf>
    <xf numFmtId="0" fontId="9" fillId="0" borderId="0">
      <alignment vertical="center"/>
    </xf>
    <xf numFmtId="0" fontId="92" fillId="5" borderId="36" applyNumberFormat="0" applyAlignment="0" applyProtection="0">
      <alignment vertical="center"/>
    </xf>
    <xf numFmtId="0" fontId="89" fillId="23" borderId="0" applyNumberFormat="0" applyBorder="0" applyAlignment="0" applyProtection="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6" fillId="6" borderId="20" applyNumberFormat="0" applyAlignment="0" applyProtection="0">
      <alignment vertical="center"/>
    </xf>
    <xf numFmtId="0" fontId="9" fillId="0" borderId="0">
      <alignment vertical="center"/>
    </xf>
    <xf numFmtId="0" fontId="56" fillId="6" borderId="20" applyNumberFormat="0" applyAlignment="0" applyProtection="0">
      <alignment vertical="center"/>
    </xf>
    <xf numFmtId="0" fontId="9"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53" fillId="0" borderId="0">
      <alignment vertical="center"/>
    </xf>
    <xf numFmtId="0" fontId="9" fillId="0" borderId="0">
      <alignment vertical="center"/>
    </xf>
    <xf numFmtId="0" fontId="9" fillId="0" borderId="0">
      <alignment vertical="center"/>
    </xf>
    <xf numFmtId="0" fontId="56" fillId="6" borderId="20" applyNumberFormat="0" applyAlignment="0" applyProtection="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59" fillId="0" borderId="22" applyNumberFormat="0" applyFill="0" applyAlignment="0" applyProtection="0">
      <alignment vertical="center"/>
    </xf>
    <xf numFmtId="0" fontId="0" fillId="0" borderId="0">
      <alignment vertical="center"/>
    </xf>
    <xf numFmtId="0" fontId="0" fillId="0" borderId="0">
      <alignment vertical="center"/>
    </xf>
    <xf numFmtId="0" fontId="59" fillId="0" borderId="22"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9" fillId="0" borderId="22" applyNumberFormat="0" applyFill="0" applyAlignment="0" applyProtection="0">
      <alignment vertical="center"/>
    </xf>
    <xf numFmtId="0" fontId="0" fillId="0" borderId="0">
      <alignment vertical="center"/>
    </xf>
    <xf numFmtId="0" fontId="59" fillId="0" borderId="22" applyNumberFormat="0" applyFill="0" applyAlignment="0" applyProtection="0">
      <alignment vertical="center"/>
    </xf>
    <xf numFmtId="0" fontId="0" fillId="0" borderId="0">
      <alignment vertical="center"/>
    </xf>
    <xf numFmtId="0" fontId="0" fillId="0" borderId="0">
      <alignment vertical="center"/>
    </xf>
    <xf numFmtId="0" fontId="59" fillId="0" borderId="22" applyNumberFormat="0" applyFill="0" applyAlignment="0" applyProtection="0">
      <alignment vertical="center"/>
    </xf>
    <xf numFmtId="0" fontId="0" fillId="0" borderId="0">
      <alignment vertical="center"/>
    </xf>
    <xf numFmtId="0" fontId="0" fillId="0" borderId="0">
      <alignment vertical="center"/>
    </xf>
    <xf numFmtId="0" fontId="59" fillId="0" borderId="22"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 fillId="0" borderId="0" applyAlignment="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9"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0" fillId="0" borderId="0">
      <alignment vertical="center"/>
    </xf>
    <xf numFmtId="0" fontId="80" fillId="0" borderId="1">
      <alignment horizontal="left" vertical="center"/>
    </xf>
    <xf numFmtId="0" fontId="0" fillId="18" borderId="41" applyNumberFormat="0" applyFont="0" applyAlignment="0" applyProtection="0">
      <alignment vertical="center"/>
    </xf>
    <xf numFmtId="0" fontId="80" fillId="0" borderId="1">
      <alignment horizontal="left" vertical="center"/>
    </xf>
    <xf numFmtId="0" fontId="80" fillId="0" borderId="1">
      <alignment horizontal="left" vertical="center"/>
    </xf>
    <xf numFmtId="0" fontId="0" fillId="18" borderId="41" applyNumberFormat="0" applyFont="0" applyAlignment="0" applyProtection="0">
      <alignment vertical="center"/>
    </xf>
    <xf numFmtId="0" fontId="80" fillId="0" borderId="1">
      <alignment horizontal="left" vertical="center"/>
    </xf>
    <xf numFmtId="0" fontId="80" fillId="0" borderId="1">
      <alignment horizontal="left" vertical="center"/>
    </xf>
    <xf numFmtId="0" fontId="80" fillId="0" borderId="1">
      <alignment horizontal="left" vertical="center"/>
    </xf>
    <xf numFmtId="0" fontId="80" fillId="0" borderId="1">
      <alignment horizontal="lef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110" fillId="6" borderId="36" applyNumberFormat="0" applyAlignment="0" applyProtection="0">
      <alignment vertical="center"/>
    </xf>
    <xf numFmtId="0" fontId="9" fillId="0" borderId="0">
      <alignment vertical="center"/>
    </xf>
    <xf numFmtId="1" fontId="53" fillId="0" borderId="23" applyFill="0" applyProtection="0">
      <alignment horizontal="center" vertical="center"/>
    </xf>
    <xf numFmtId="0" fontId="9" fillId="0" borderId="0">
      <alignment vertical="center"/>
    </xf>
    <xf numFmtId="0" fontId="110" fillId="6" borderId="36" applyNumberFormat="0" applyAlignment="0" applyProtection="0">
      <alignment vertical="center"/>
    </xf>
    <xf numFmtId="0" fontId="9" fillId="0" borderId="0">
      <alignment vertical="center"/>
    </xf>
    <xf numFmtId="0" fontId="9" fillId="0" borderId="0">
      <alignment vertical="center"/>
    </xf>
    <xf numFmtId="0" fontId="110" fillId="6" borderId="36" applyNumberFormat="0" applyAlignment="0" applyProtection="0">
      <alignment vertical="center"/>
    </xf>
    <xf numFmtId="0" fontId="9" fillId="0" borderId="0">
      <alignment vertical="center"/>
    </xf>
    <xf numFmtId="0" fontId="6" fillId="0" borderId="0">
      <alignment vertical="center"/>
    </xf>
    <xf numFmtId="0" fontId="110" fillId="6" borderId="36" applyNumberFormat="0" applyAlignment="0" applyProtection="0">
      <alignment vertical="center"/>
    </xf>
    <xf numFmtId="0" fontId="6" fillId="0" borderId="0">
      <alignment vertical="center"/>
    </xf>
    <xf numFmtId="41" fontId="0" fillId="0" borderId="0" applyFont="0" applyFill="0" applyBorder="0" applyAlignment="0" applyProtection="0">
      <alignment vertical="center"/>
    </xf>
    <xf numFmtId="0" fontId="9" fillId="0" borderId="0">
      <alignment vertical="center"/>
    </xf>
    <xf numFmtId="0" fontId="94"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3" fillId="0" borderId="0" applyNumberFormat="0" applyFill="0" applyBorder="0" applyAlignment="0" applyProtection="0">
      <alignment vertical="center"/>
    </xf>
    <xf numFmtId="0" fontId="60" fillId="23" borderId="0" applyNumberFormat="0" applyBorder="0" applyAlignment="0" applyProtection="0">
      <alignment vertical="center"/>
    </xf>
    <xf numFmtId="0" fontId="60" fillId="23" borderId="0" applyNumberFormat="0" applyBorder="0" applyAlignment="0" applyProtection="0">
      <alignment vertical="center"/>
    </xf>
    <xf numFmtId="0" fontId="60" fillId="23" borderId="0" applyNumberFormat="0" applyBorder="0" applyAlignment="0" applyProtection="0">
      <alignment vertical="center"/>
    </xf>
    <xf numFmtId="0" fontId="60" fillId="23" borderId="0" applyNumberFormat="0" applyBorder="0" applyAlignment="0" applyProtection="0">
      <alignment vertical="center"/>
    </xf>
    <xf numFmtId="0" fontId="60" fillId="23" borderId="0" applyNumberFormat="0" applyBorder="0" applyAlignment="0" applyProtection="0">
      <alignment vertical="center"/>
    </xf>
    <xf numFmtId="0" fontId="60" fillId="23" borderId="0" applyNumberFormat="0" applyBorder="0" applyAlignment="0" applyProtection="0">
      <alignment vertical="center"/>
    </xf>
    <xf numFmtId="0" fontId="60" fillId="23" borderId="0" applyNumberFormat="0" applyBorder="0" applyAlignment="0" applyProtection="0">
      <alignment vertical="center"/>
    </xf>
    <xf numFmtId="0" fontId="60" fillId="23" borderId="0" applyNumberFormat="0" applyBorder="0" applyAlignment="0" applyProtection="0">
      <alignment vertical="center"/>
    </xf>
    <xf numFmtId="0" fontId="89" fillId="15" borderId="0" applyNumberFormat="0" applyBorder="0" applyAlignment="0" applyProtection="0">
      <alignment vertical="center"/>
    </xf>
    <xf numFmtId="0" fontId="89" fillId="15" borderId="0" applyNumberFormat="0" applyBorder="0" applyAlignment="0" applyProtection="0">
      <alignment vertical="center"/>
    </xf>
    <xf numFmtId="0" fontId="89" fillId="15" borderId="0" applyNumberFormat="0" applyBorder="0" applyAlignment="0" applyProtection="0">
      <alignment vertical="center"/>
    </xf>
    <xf numFmtId="0" fontId="89" fillId="15" borderId="0" applyNumberFormat="0" applyBorder="0" applyAlignment="0" applyProtection="0">
      <alignment vertical="center"/>
    </xf>
    <xf numFmtId="0" fontId="60" fillId="15" borderId="0" applyNumberFormat="0" applyBorder="0" applyAlignment="0" applyProtection="0">
      <alignment vertical="center"/>
    </xf>
    <xf numFmtId="0" fontId="60" fillId="15" borderId="0" applyNumberFormat="0" applyBorder="0" applyAlignment="0" applyProtection="0">
      <alignment vertical="center"/>
    </xf>
    <xf numFmtId="0" fontId="60" fillId="15" borderId="0" applyNumberFormat="0" applyBorder="0" applyAlignment="0" applyProtection="0">
      <alignment vertical="center"/>
    </xf>
    <xf numFmtId="0" fontId="60" fillId="15" borderId="0" applyNumberFormat="0" applyBorder="0" applyAlignment="0" applyProtection="0">
      <alignment vertical="center"/>
    </xf>
    <xf numFmtId="0" fontId="60" fillId="15" borderId="0" applyNumberFormat="0" applyBorder="0" applyAlignment="0" applyProtection="0">
      <alignment vertical="center"/>
    </xf>
    <xf numFmtId="0" fontId="60" fillId="15" borderId="0" applyNumberFormat="0" applyBorder="0" applyAlignment="0" applyProtection="0">
      <alignment vertical="center"/>
    </xf>
    <xf numFmtId="0" fontId="60" fillId="15" borderId="0" applyNumberFormat="0" applyBorder="0" applyAlignment="0" applyProtection="0">
      <alignment vertical="center"/>
    </xf>
    <xf numFmtId="0" fontId="60" fillId="15" borderId="0" applyNumberFormat="0" applyBorder="0" applyAlignment="0" applyProtection="0">
      <alignment vertical="center"/>
    </xf>
    <xf numFmtId="0" fontId="102" fillId="0" borderId="0" applyNumberFormat="0" applyFill="0" applyBorder="0" applyAlignment="0" applyProtection="0">
      <alignment vertical="center"/>
    </xf>
    <xf numFmtId="0" fontId="60" fillId="15" borderId="0" applyNumberFormat="0" applyBorder="0" applyAlignment="0" applyProtection="0">
      <alignment vertical="center"/>
    </xf>
    <xf numFmtId="0" fontId="60" fillId="15" borderId="0" applyNumberFormat="0" applyBorder="0" applyAlignment="0" applyProtection="0">
      <alignment vertical="center"/>
    </xf>
    <xf numFmtId="0" fontId="102" fillId="0" borderId="0" applyNumberFormat="0" applyFill="0" applyBorder="0" applyAlignment="0" applyProtection="0">
      <alignment vertical="center"/>
    </xf>
    <xf numFmtId="0" fontId="60" fillId="15" borderId="0" applyNumberFormat="0" applyBorder="0" applyAlignment="0" applyProtection="0">
      <alignment vertical="center"/>
    </xf>
    <xf numFmtId="0" fontId="60" fillId="15" borderId="0" applyNumberFormat="0" applyBorder="0" applyAlignment="0" applyProtection="0">
      <alignment vertical="center"/>
    </xf>
    <xf numFmtId="0" fontId="60" fillId="15" borderId="0" applyNumberFormat="0" applyBorder="0" applyAlignment="0" applyProtection="0">
      <alignment vertical="center"/>
    </xf>
    <xf numFmtId="0" fontId="60" fillId="15" borderId="0" applyNumberFormat="0" applyBorder="0" applyAlignment="0" applyProtection="0">
      <alignment vertical="center"/>
    </xf>
    <xf numFmtId="0" fontId="60" fillId="15" borderId="0" applyNumberFormat="0" applyBorder="0" applyAlignment="0" applyProtection="0">
      <alignment vertical="center"/>
    </xf>
    <xf numFmtId="0" fontId="89" fillId="23" borderId="0" applyNumberFormat="0" applyBorder="0" applyAlignment="0" applyProtection="0">
      <alignment vertical="center"/>
    </xf>
    <xf numFmtId="0" fontId="89" fillId="23" borderId="0" applyNumberFormat="0" applyBorder="0" applyAlignment="0" applyProtection="0">
      <alignment vertical="center"/>
    </xf>
    <xf numFmtId="0" fontId="89" fillId="23" borderId="0" applyNumberFormat="0" applyBorder="0" applyAlignment="0" applyProtection="0">
      <alignment vertical="center"/>
    </xf>
    <xf numFmtId="0" fontId="89" fillId="23" borderId="0" applyNumberFormat="0" applyBorder="0" applyAlignment="0" applyProtection="0">
      <alignment vertical="center"/>
    </xf>
    <xf numFmtId="0" fontId="53" fillId="0" borderId="4" applyNumberFormat="0" applyFill="0" applyProtection="0">
      <alignment horizontal="left" vertical="center"/>
    </xf>
    <xf numFmtId="0" fontId="89" fillId="23" borderId="0" applyNumberFormat="0" applyBorder="0" applyAlignment="0" applyProtection="0">
      <alignment vertical="center"/>
    </xf>
    <xf numFmtId="0" fontId="89" fillId="23" borderId="0" applyNumberFormat="0" applyBorder="0" applyAlignment="0" applyProtection="0">
      <alignment vertical="center"/>
    </xf>
    <xf numFmtId="0" fontId="89" fillId="23" borderId="0" applyNumberFormat="0" applyBorder="0" applyAlignment="0" applyProtection="0">
      <alignment vertical="center"/>
    </xf>
    <xf numFmtId="0" fontId="89" fillId="23" borderId="0" applyNumberFormat="0" applyBorder="0" applyAlignment="0" applyProtection="0">
      <alignment vertical="center"/>
    </xf>
    <xf numFmtId="0" fontId="60" fillId="15" borderId="0" applyNumberFormat="0" applyBorder="0" applyAlignment="0" applyProtection="0">
      <alignment vertical="center"/>
    </xf>
    <xf numFmtId="0" fontId="60" fillId="15" borderId="0" applyNumberFormat="0" applyBorder="0" applyAlignment="0" applyProtection="0">
      <alignment vertical="center"/>
    </xf>
    <xf numFmtId="0" fontId="60" fillId="15" borderId="0" applyNumberFormat="0" applyBorder="0" applyAlignment="0" applyProtection="0">
      <alignment vertical="center"/>
    </xf>
    <xf numFmtId="0" fontId="114"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115" fillId="0" borderId="0" applyNumberFormat="0" applyFill="0" applyBorder="0" applyAlignment="0" applyProtection="0">
      <alignment vertical="center"/>
    </xf>
    <xf numFmtId="0" fontId="64" fillId="0" borderId="40"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40"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115" fillId="0" borderId="0" applyNumberFormat="0" applyFill="0" applyBorder="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115" fillId="0" borderId="0" applyNumberFormat="0" applyFill="0" applyBorder="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4" fontId="0" fillId="0" borderId="0" applyFont="0" applyFill="0" applyBorder="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110" fillId="6" borderId="36" applyNumberFormat="0" applyAlignment="0" applyProtection="0">
      <alignment vertical="center"/>
    </xf>
    <xf numFmtId="0" fontId="110" fillId="6" borderId="36" applyNumberFormat="0" applyAlignment="0" applyProtection="0">
      <alignment vertical="center"/>
    </xf>
    <xf numFmtId="0" fontId="110" fillId="6" borderId="36" applyNumberFormat="0" applyAlignment="0" applyProtection="0">
      <alignment vertical="center"/>
    </xf>
    <xf numFmtId="0" fontId="110" fillId="6" borderId="36" applyNumberFormat="0" applyAlignment="0" applyProtection="0">
      <alignment vertical="center"/>
    </xf>
    <xf numFmtId="0" fontId="110" fillId="6" borderId="36" applyNumberFormat="0" applyAlignment="0" applyProtection="0">
      <alignment vertical="center"/>
    </xf>
    <xf numFmtId="0" fontId="110" fillId="6" borderId="36" applyNumberFormat="0" applyAlignment="0" applyProtection="0">
      <alignment vertical="center"/>
    </xf>
    <xf numFmtId="0" fontId="110" fillId="6" borderId="36" applyNumberFormat="0" applyAlignment="0" applyProtection="0">
      <alignment vertical="center"/>
    </xf>
    <xf numFmtId="0" fontId="110" fillId="6" borderId="36" applyNumberFormat="0" applyAlignment="0" applyProtection="0">
      <alignment vertical="center"/>
    </xf>
    <xf numFmtId="0" fontId="110" fillId="6" borderId="36" applyNumberFormat="0" applyAlignment="0" applyProtection="0">
      <alignment vertical="center"/>
    </xf>
    <xf numFmtId="0" fontId="110" fillId="6" borderId="36" applyNumberFormat="0" applyAlignment="0" applyProtection="0">
      <alignment vertical="center"/>
    </xf>
    <xf numFmtId="0" fontId="110" fillId="6" borderId="36" applyNumberFormat="0" applyAlignment="0" applyProtection="0">
      <alignment vertical="center"/>
    </xf>
    <xf numFmtId="0" fontId="110" fillId="6" borderId="36" applyNumberFormat="0" applyAlignment="0" applyProtection="0">
      <alignment vertical="center"/>
    </xf>
    <xf numFmtId="0" fontId="110" fillId="6" borderId="36" applyNumberFormat="0" applyAlignment="0" applyProtection="0">
      <alignment vertical="center"/>
    </xf>
    <xf numFmtId="0" fontId="110" fillId="6" borderId="36" applyNumberFormat="0" applyAlignment="0" applyProtection="0">
      <alignment vertical="center"/>
    </xf>
    <xf numFmtId="0" fontId="110" fillId="6" borderId="36" applyNumberFormat="0" applyAlignment="0" applyProtection="0">
      <alignment vertical="center"/>
    </xf>
    <xf numFmtId="0" fontId="110" fillId="6" borderId="36" applyNumberFormat="0" applyAlignment="0" applyProtection="0">
      <alignment vertical="center"/>
    </xf>
    <xf numFmtId="0" fontId="110" fillId="6" borderId="36" applyNumberFormat="0" applyAlignment="0" applyProtection="0">
      <alignment vertical="center"/>
    </xf>
    <xf numFmtId="0" fontId="109" fillId="14" borderId="43" applyNumberFormat="0" applyAlignment="0" applyProtection="0">
      <alignment vertical="center"/>
    </xf>
    <xf numFmtId="0" fontId="109" fillId="14" borderId="43" applyNumberFormat="0" applyAlignment="0" applyProtection="0">
      <alignment vertical="center"/>
    </xf>
    <xf numFmtId="0" fontId="109" fillId="14" borderId="43" applyNumberFormat="0" applyAlignment="0" applyProtection="0">
      <alignment vertical="center"/>
    </xf>
    <xf numFmtId="0" fontId="109" fillId="14" borderId="43" applyNumberFormat="0" applyAlignment="0" applyProtection="0">
      <alignment vertical="center"/>
    </xf>
    <xf numFmtId="0" fontId="109" fillId="14" borderId="43" applyNumberFormat="0" applyAlignment="0" applyProtection="0">
      <alignment vertical="center"/>
    </xf>
    <xf numFmtId="0" fontId="109" fillId="14" borderId="43" applyNumberFormat="0" applyAlignment="0" applyProtection="0">
      <alignment vertical="center"/>
    </xf>
    <xf numFmtId="0" fontId="109" fillId="14" borderId="43" applyNumberFormat="0" applyAlignment="0" applyProtection="0">
      <alignment vertical="center"/>
    </xf>
    <xf numFmtId="0" fontId="109" fillId="14" borderId="43" applyNumberFormat="0" applyAlignment="0" applyProtection="0">
      <alignment vertical="center"/>
    </xf>
    <xf numFmtId="0" fontId="109" fillId="14" borderId="43" applyNumberFormat="0" applyAlignment="0" applyProtection="0">
      <alignment vertical="center"/>
    </xf>
    <xf numFmtId="0" fontId="109" fillId="14" borderId="43" applyNumberFormat="0" applyAlignment="0" applyProtection="0">
      <alignment vertical="center"/>
    </xf>
    <xf numFmtId="0" fontId="109" fillId="14" borderId="43" applyNumberFormat="0" applyAlignment="0" applyProtection="0">
      <alignment vertical="center"/>
    </xf>
    <xf numFmtId="0" fontId="109" fillId="14" borderId="43" applyNumberFormat="0" applyAlignment="0" applyProtection="0">
      <alignment vertical="center"/>
    </xf>
    <xf numFmtId="0" fontId="109" fillId="14" borderId="43" applyNumberFormat="0" applyAlignment="0" applyProtection="0">
      <alignment vertical="center"/>
    </xf>
    <xf numFmtId="0" fontId="109" fillId="14" borderId="43" applyNumberFormat="0" applyAlignment="0" applyProtection="0">
      <alignment vertical="center"/>
    </xf>
    <xf numFmtId="0" fontId="109" fillId="14" borderId="43" applyNumberFormat="0" applyAlignment="0" applyProtection="0">
      <alignment vertical="center"/>
    </xf>
    <xf numFmtId="0" fontId="109" fillId="14" borderId="43" applyNumberFormat="0" applyAlignment="0" applyProtection="0">
      <alignment vertical="center"/>
    </xf>
    <xf numFmtId="0" fontId="109" fillId="14" borderId="43" applyNumberFormat="0" applyAlignment="0" applyProtection="0">
      <alignment vertical="center"/>
    </xf>
    <xf numFmtId="0" fontId="109" fillId="14" borderId="43" applyNumberFormat="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61" fillId="0" borderId="23" applyNumberFormat="0" applyFill="0" applyProtection="0">
      <alignment horizontal="left" vertical="center"/>
    </xf>
    <xf numFmtId="0" fontId="61" fillId="0" borderId="23" applyNumberFormat="0" applyFill="0" applyProtection="0">
      <alignment horizontal="left" vertical="center"/>
    </xf>
    <xf numFmtId="0" fontId="61" fillId="0" borderId="23" applyNumberFormat="0" applyFill="0" applyProtection="0">
      <alignment horizontal="left" vertical="center"/>
    </xf>
    <xf numFmtId="0" fontId="61" fillId="0" borderId="23" applyNumberFormat="0" applyFill="0" applyProtection="0">
      <alignment horizontal="left" vertical="center"/>
    </xf>
    <xf numFmtId="0" fontId="61" fillId="0" borderId="23" applyNumberFormat="0" applyFill="0" applyProtection="0">
      <alignment horizontal="left" vertical="center"/>
    </xf>
    <xf numFmtId="0" fontId="61" fillId="0" borderId="23" applyNumberFormat="0" applyFill="0" applyProtection="0">
      <alignment horizontal="left" vertical="center"/>
    </xf>
    <xf numFmtId="0" fontId="61" fillId="0" borderId="23" applyNumberFormat="0" applyFill="0" applyProtection="0">
      <alignment horizontal="left" vertical="center"/>
    </xf>
    <xf numFmtId="0" fontId="61" fillId="0" borderId="23" applyNumberFormat="0" applyFill="0" applyProtection="0">
      <alignment horizontal="lef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68" fillId="0" borderId="0">
      <alignment vertical="center"/>
    </xf>
    <xf numFmtId="0" fontId="92" fillId="5" borderId="36" applyNumberFormat="0" applyAlignment="0" applyProtection="0">
      <alignment vertical="center"/>
    </xf>
    <xf numFmtId="197"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85" fontId="0" fillId="0" borderId="0" applyFont="0" applyFill="0" applyBorder="0" applyAlignment="0" applyProtection="0">
      <alignment vertical="center"/>
    </xf>
    <xf numFmtId="43" fontId="0" fillId="0" borderId="0" applyFont="0" applyFill="0" applyBorder="0" applyAlignment="0" applyProtection="0">
      <alignment vertical="center"/>
    </xf>
    <xf numFmtId="185"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0" fillId="65" borderId="0" applyNumberFormat="0" applyBorder="0" applyAlignment="0" applyProtection="0">
      <alignment vertical="center"/>
    </xf>
    <xf numFmtId="0" fontId="100" fillId="65" borderId="0" applyNumberFormat="0" applyBorder="0" applyAlignment="0" applyProtection="0">
      <alignment vertical="center"/>
    </xf>
    <xf numFmtId="0" fontId="100" fillId="61" borderId="0" applyNumberFormat="0" applyBorder="0" applyAlignment="0" applyProtection="0">
      <alignment vertical="center"/>
    </xf>
    <xf numFmtId="0" fontId="100" fillId="66" borderId="0" applyNumberFormat="0" applyBorder="0" applyAlignment="0" applyProtection="0">
      <alignment vertical="center"/>
    </xf>
    <xf numFmtId="0" fontId="100" fillId="66" borderId="0" applyNumberFormat="0" applyBorder="0" applyAlignment="0" applyProtection="0">
      <alignment vertical="center"/>
    </xf>
    <xf numFmtId="0" fontId="46" fillId="62" borderId="0" applyNumberFormat="0" applyBorder="0" applyAlignment="0" applyProtection="0">
      <alignment vertical="center"/>
    </xf>
    <xf numFmtId="0" fontId="46" fillId="62" borderId="0" applyNumberFormat="0" applyBorder="0" applyAlignment="0" applyProtection="0">
      <alignment vertical="center"/>
    </xf>
    <xf numFmtId="0" fontId="46" fillId="62" borderId="0" applyNumberFormat="0" applyBorder="0" applyAlignment="0" applyProtection="0">
      <alignment vertical="center"/>
    </xf>
    <xf numFmtId="0" fontId="46" fillId="67" borderId="0" applyNumberFormat="0" applyBorder="0" applyAlignment="0" applyProtection="0">
      <alignment vertical="center"/>
    </xf>
    <xf numFmtId="0" fontId="46" fillId="6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20"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33" borderId="0" applyNumberFormat="0" applyBorder="0" applyAlignment="0" applyProtection="0">
      <alignment vertical="center"/>
    </xf>
    <xf numFmtId="0" fontId="46" fillId="33" borderId="0" applyNumberFormat="0" applyBorder="0" applyAlignment="0" applyProtection="0">
      <alignment vertical="center"/>
    </xf>
    <xf numFmtId="0" fontId="46" fillId="11" borderId="0" applyNumberFormat="0" applyBorder="0" applyAlignment="0" applyProtection="0">
      <alignment vertical="center"/>
    </xf>
    <xf numFmtId="0" fontId="46" fillId="4" borderId="0" applyNumberFormat="0" applyBorder="0" applyAlignment="0" applyProtection="0">
      <alignment vertical="center"/>
    </xf>
    <xf numFmtId="0" fontId="46" fillId="4" borderId="0" applyNumberFormat="0" applyBorder="0" applyAlignment="0" applyProtection="0">
      <alignment vertical="center"/>
    </xf>
    <xf numFmtId="0" fontId="46" fillId="4" borderId="0" applyNumberFormat="0" applyBorder="0" applyAlignment="0" applyProtection="0">
      <alignment vertical="center"/>
    </xf>
    <xf numFmtId="0" fontId="46" fillId="4" borderId="0" applyNumberFormat="0" applyBorder="0" applyAlignment="0" applyProtection="0">
      <alignment vertical="center"/>
    </xf>
    <xf numFmtId="0" fontId="46" fillId="4" borderId="0" applyNumberFormat="0" applyBorder="0" applyAlignment="0" applyProtection="0">
      <alignment vertical="center"/>
    </xf>
    <xf numFmtId="0" fontId="46" fillId="4" borderId="0" applyNumberFormat="0" applyBorder="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179" fontId="53" fillId="0" borderId="23" applyFill="0" applyProtection="0">
      <alignment horizontal="right" vertical="center"/>
    </xf>
    <xf numFmtId="179" fontId="53" fillId="0" borderId="23" applyFill="0" applyProtection="0">
      <alignment horizontal="right" vertical="center"/>
    </xf>
    <xf numFmtId="179" fontId="53" fillId="0" borderId="23" applyFill="0" applyProtection="0">
      <alignment horizontal="right" vertical="center"/>
    </xf>
    <xf numFmtId="179" fontId="53" fillId="0" borderId="23" applyFill="0" applyProtection="0">
      <alignment horizontal="right" vertical="center"/>
    </xf>
    <xf numFmtId="179" fontId="53" fillId="0" borderId="23" applyFill="0" applyProtection="0">
      <alignment horizontal="right" vertical="center"/>
    </xf>
    <xf numFmtId="179" fontId="53" fillId="0" borderId="23" applyFill="0" applyProtection="0">
      <alignment horizontal="right" vertical="center"/>
    </xf>
    <xf numFmtId="179" fontId="53" fillId="0" borderId="23" applyFill="0" applyProtection="0">
      <alignment horizontal="right" vertical="center"/>
    </xf>
    <xf numFmtId="0" fontId="53" fillId="0" borderId="4" applyNumberFormat="0" applyFill="0" applyProtection="0">
      <alignment horizontal="left" vertical="center"/>
    </xf>
    <xf numFmtId="0" fontId="53" fillId="0" borderId="4" applyNumberFormat="0" applyFill="0" applyProtection="0">
      <alignment horizontal="left" vertical="center"/>
    </xf>
    <xf numFmtId="0" fontId="53" fillId="0" borderId="4" applyNumberFormat="0" applyFill="0" applyProtection="0">
      <alignment horizontal="left" vertical="center"/>
    </xf>
    <xf numFmtId="0" fontId="53" fillId="0" borderId="4" applyNumberFormat="0" applyFill="0" applyProtection="0">
      <alignment horizontal="left" vertical="center"/>
    </xf>
    <xf numFmtId="0" fontId="53" fillId="0" borderId="4" applyNumberFormat="0" applyFill="0" applyProtection="0">
      <alignment horizontal="left" vertical="center"/>
    </xf>
    <xf numFmtId="0" fontId="53" fillId="0" borderId="4" applyNumberFormat="0" applyFill="0" applyProtection="0">
      <alignment horizontal="lef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56" fillId="6" borderId="20" applyNumberFormat="0" applyAlignment="0" applyProtection="0">
      <alignment vertical="center"/>
    </xf>
    <xf numFmtId="0" fontId="56" fillId="6" borderId="20" applyNumberFormat="0" applyAlignment="0" applyProtection="0">
      <alignment vertical="center"/>
    </xf>
    <xf numFmtId="0" fontId="56" fillId="6" borderId="20" applyNumberFormat="0" applyAlignment="0" applyProtection="0">
      <alignment vertical="center"/>
    </xf>
    <xf numFmtId="0" fontId="56" fillId="6" borderId="20" applyNumberFormat="0" applyAlignment="0" applyProtection="0">
      <alignment vertical="center"/>
    </xf>
    <xf numFmtId="0" fontId="56" fillId="6" borderId="20" applyNumberFormat="0" applyAlignment="0" applyProtection="0">
      <alignment vertical="center"/>
    </xf>
    <xf numFmtId="0" fontId="56" fillId="6" borderId="20" applyNumberFormat="0" applyAlignment="0" applyProtection="0">
      <alignment vertical="center"/>
    </xf>
    <xf numFmtId="0" fontId="56" fillId="6" borderId="20" applyNumberFormat="0" applyAlignment="0" applyProtection="0">
      <alignment vertical="center"/>
    </xf>
    <xf numFmtId="0" fontId="56" fillId="6" borderId="20" applyNumberFormat="0" applyAlignment="0" applyProtection="0">
      <alignment vertical="center"/>
    </xf>
    <xf numFmtId="0" fontId="56" fillId="6" borderId="20" applyNumberFormat="0" applyAlignment="0" applyProtection="0">
      <alignment vertical="center"/>
    </xf>
    <xf numFmtId="0" fontId="56" fillId="6" borderId="20" applyNumberFormat="0" applyAlignment="0" applyProtection="0">
      <alignment vertical="center"/>
    </xf>
    <xf numFmtId="0" fontId="56" fillId="6" borderId="20" applyNumberFormat="0" applyAlignment="0" applyProtection="0">
      <alignment vertical="center"/>
    </xf>
    <xf numFmtId="0" fontId="56" fillId="6" borderId="20" applyNumberFormat="0" applyAlignment="0" applyProtection="0">
      <alignment vertical="center"/>
    </xf>
    <xf numFmtId="0" fontId="56" fillId="6" borderId="20" applyNumberFormat="0" applyAlignment="0" applyProtection="0">
      <alignment vertical="center"/>
    </xf>
    <xf numFmtId="0" fontId="56" fillId="6" borderId="20" applyNumberFormat="0" applyAlignment="0" applyProtection="0">
      <alignment vertical="center"/>
    </xf>
    <xf numFmtId="0" fontId="92" fillId="5" borderId="36" applyNumberFormat="0" applyAlignment="0" applyProtection="0">
      <alignment vertical="center"/>
    </xf>
    <xf numFmtId="0" fontId="92" fillId="5" borderId="36" applyNumberFormat="0" applyAlignment="0" applyProtection="0">
      <alignment vertical="center"/>
    </xf>
    <xf numFmtId="0" fontId="92" fillId="5" borderId="36" applyNumberFormat="0" applyAlignment="0" applyProtection="0">
      <alignment vertical="center"/>
    </xf>
    <xf numFmtId="0" fontId="92" fillId="5" borderId="36" applyNumberFormat="0" applyAlignment="0" applyProtection="0">
      <alignment vertical="center"/>
    </xf>
    <xf numFmtId="0" fontId="92" fillId="5" borderId="36" applyNumberFormat="0" applyAlignment="0" applyProtection="0">
      <alignment vertical="center"/>
    </xf>
    <xf numFmtId="0" fontId="92" fillId="5" borderId="36" applyNumberFormat="0" applyAlignment="0" applyProtection="0">
      <alignment vertical="center"/>
    </xf>
    <xf numFmtId="0" fontId="92" fillId="5" borderId="36" applyNumberFormat="0" applyAlignment="0" applyProtection="0">
      <alignment vertical="center"/>
    </xf>
    <xf numFmtId="0" fontId="92" fillId="5" borderId="36" applyNumberFormat="0" applyAlignment="0" applyProtection="0">
      <alignment vertical="center"/>
    </xf>
    <xf numFmtId="0" fontId="92" fillId="5" borderId="36" applyNumberFormat="0" applyAlignment="0" applyProtection="0">
      <alignment vertical="center"/>
    </xf>
    <xf numFmtId="0" fontId="92" fillId="5" borderId="36" applyNumberFormat="0" applyAlignment="0" applyProtection="0">
      <alignment vertical="center"/>
    </xf>
    <xf numFmtId="0" fontId="92" fillId="5" borderId="36" applyNumberFormat="0" applyAlignment="0" applyProtection="0">
      <alignment vertical="center"/>
    </xf>
    <xf numFmtId="0" fontId="92" fillId="5" borderId="36" applyNumberFormat="0" applyAlignment="0" applyProtection="0">
      <alignment vertical="center"/>
    </xf>
    <xf numFmtId="1" fontId="53" fillId="0" borderId="23" applyFill="0" applyProtection="0">
      <alignment horizontal="center" vertical="center"/>
    </xf>
    <xf numFmtId="1" fontId="53" fillId="0" borderId="23" applyFill="0" applyProtection="0">
      <alignment horizontal="center" vertical="center"/>
    </xf>
    <xf numFmtId="1" fontId="53" fillId="0" borderId="23" applyFill="0" applyProtection="0">
      <alignment horizontal="center" vertical="center"/>
    </xf>
    <xf numFmtId="1" fontId="53" fillId="0" borderId="23" applyFill="0" applyProtection="0">
      <alignment horizontal="center" vertical="center"/>
    </xf>
    <xf numFmtId="1" fontId="53" fillId="0" borderId="23" applyFill="0" applyProtection="0">
      <alignment horizontal="center" vertical="center"/>
    </xf>
    <xf numFmtId="0" fontId="116" fillId="0" borderId="0">
      <alignment vertical="center"/>
    </xf>
    <xf numFmtId="0" fontId="73" fillId="0" borderId="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8" borderId="41" applyNumberFormat="0" applyFont="0" applyAlignment="0" applyProtection="0">
      <alignment vertical="center"/>
    </xf>
    <xf numFmtId="0" fontId="0" fillId="18" borderId="41" applyNumberFormat="0" applyFont="0" applyAlignment="0" applyProtection="0">
      <alignment vertical="center"/>
    </xf>
    <xf numFmtId="0" fontId="0" fillId="18" borderId="41" applyNumberFormat="0" applyFont="0" applyAlignment="0" applyProtection="0">
      <alignment vertical="center"/>
    </xf>
    <xf numFmtId="0" fontId="0" fillId="18" borderId="41" applyNumberFormat="0" applyFont="0" applyAlignment="0" applyProtection="0">
      <alignment vertical="center"/>
    </xf>
    <xf numFmtId="0" fontId="0" fillId="18" borderId="41" applyNumberFormat="0" applyFont="0" applyAlignment="0" applyProtection="0">
      <alignment vertical="center"/>
    </xf>
    <xf numFmtId="0" fontId="0" fillId="18" borderId="41" applyNumberFormat="0" applyFont="0" applyAlignment="0" applyProtection="0">
      <alignment vertical="center"/>
    </xf>
    <xf numFmtId="0" fontId="0" fillId="18" borderId="41" applyNumberFormat="0" applyFont="0" applyAlignment="0" applyProtection="0">
      <alignment vertical="center"/>
    </xf>
    <xf numFmtId="0" fontId="0" fillId="18" borderId="41" applyNumberFormat="0" applyFont="0" applyAlignment="0" applyProtection="0">
      <alignment vertical="center"/>
    </xf>
    <xf numFmtId="0" fontId="0" fillId="18" borderId="41" applyNumberFormat="0" applyFont="0" applyAlignment="0" applyProtection="0">
      <alignment vertical="center"/>
    </xf>
    <xf numFmtId="0" fontId="0" fillId="18" borderId="41" applyNumberFormat="0" applyFont="0" applyAlignment="0" applyProtection="0">
      <alignment vertical="center"/>
    </xf>
    <xf numFmtId="0" fontId="0" fillId="18" borderId="41" applyNumberFormat="0" applyFont="0" applyAlignment="0" applyProtection="0">
      <alignment vertical="center"/>
    </xf>
    <xf numFmtId="0" fontId="0" fillId="18" borderId="41" applyNumberFormat="0" applyFont="0" applyAlignment="0" applyProtection="0">
      <alignment vertical="center"/>
    </xf>
    <xf numFmtId="0" fontId="0" fillId="18" borderId="41" applyNumberFormat="0" applyFont="0" applyAlignment="0" applyProtection="0">
      <alignment vertical="center"/>
    </xf>
    <xf numFmtId="0" fontId="0" fillId="18" borderId="41" applyNumberFormat="0" applyFont="0" applyAlignment="0" applyProtection="0">
      <alignment vertical="center"/>
    </xf>
  </cellStyleXfs>
  <cellXfs count="372">
    <xf numFmtId="0" fontId="0" fillId="0" borderId="0" xfId="0" applyAlignment="1"/>
    <xf numFmtId="0" fontId="1" fillId="0" borderId="0" xfId="0" applyFont="1" applyFill="1" applyBorder="1" applyAlignment="1">
      <alignment vertical="center"/>
    </xf>
    <xf numFmtId="0" fontId="2" fillId="0" borderId="0" xfId="1011" applyFont="1" applyFill="1" applyBorder="1" applyAlignment="1">
      <alignment horizontal="center" vertical="center"/>
    </xf>
    <xf numFmtId="0" fontId="3" fillId="0" borderId="1" xfId="101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1011" applyFont="1" applyFill="1" applyBorder="1" applyAlignment="1">
      <alignment horizontal="center" vertical="center"/>
    </xf>
    <xf numFmtId="0" fontId="1" fillId="0" borderId="1" xfId="0" applyNumberFormat="1" applyFont="1" applyFill="1" applyBorder="1" applyAlignment="1">
      <alignment vertical="center" wrapText="1"/>
    </xf>
    <xf numFmtId="0" fontId="6" fillId="0" borderId="0" xfId="224" applyFont="1" applyFill="1" applyBorder="1" applyAlignment="1">
      <alignment vertical="center"/>
    </xf>
    <xf numFmtId="0" fontId="7" fillId="0" borderId="0" xfId="224" applyFont="1" applyFill="1" applyBorder="1" applyAlignment="1">
      <alignment vertical="center"/>
    </xf>
    <xf numFmtId="0" fontId="8" fillId="0" borderId="0" xfId="224"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6" fillId="0" borderId="0" xfId="224" applyFont="1" applyFill="1" applyBorder="1" applyAlignment="1">
      <alignment horizontal="center" vertical="center"/>
    </xf>
    <xf numFmtId="0" fontId="10" fillId="0" borderId="0" xfId="224" applyNumberFormat="1" applyFont="1" applyFill="1" applyBorder="1" applyAlignment="1" applyProtection="1">
      <alignment horizontal="center" vertical="center"/>
    </xf>
    <xf numFmtId="0" fontId="0" fillId="0" borderId="0" xfId="224" applyNumberFormat="1" applyFont="1" applyFill="1" applyBorder="1" applyAlignment="1" applyProtection="1">
      <alignment horizontal="left" vertical="center"/>
    </xf>
    <xf numFmtId="0" fontId="11" fillId="0" borderId="1" xfId="897" applyFont="1" applyFill="1" applyBorder="1" applyAlignment="1">
      <alignment horizontal="center" vertical="center" wrapText="1"/>
    </xf>
    <xf numFmtId="0" fontId="12" fillId="0" borderId="1" xfId="897" applyFont="1" applyFill="1" applyBorder="1" applyAlignment="1">
      <alignment horizontal="center" vertical="center" wrapText="1"/>
    </xf>
    <xf numFmtId="0" fontId="12" fillId="0" borderId="2" xfId="897" applyFont="1" applyFill="1" applyBorder="1" applyAlignment="1">
      <alignment horizontal="center" vertical="center" wrapText="1"/>
    </xf>
    <xf numFmtId="0" fontId="13" fillId="0" borderId="1" xfId="897" applyFont="1" applyFill="1" applyBorder="1" applyAlignment="1">
      <alignment horizontal="center" vertical="center" wrapText="1"/>
    </xf>
    <xf numFmtId="0" fontId="12" fillId="0" borderId="3" xfId="897" applyFont="1" applyFill="1" applyBorder="1" applyAlignment="1">
      <alignment horizontal="center" vertical="center" wrapText="1"/>
    </xf>
    <xf numFmtId="9" fontId="12" fillId="0" borderId="1" xfId="897" applyNumberFormat="1" applyFont="1" applyFill="1" applyBorder="1" applyAlignment="1">
      <alignment horizontal="center" vertical="center" wrapText="1"/>
    </xf>
    <xf numFmtId="0" fontId="12" fillId="0" borderId="4" xfId="897" applyFont="1" applyFill="1" applyBorder="1" applyAlignment="1">
      <alignment horizontal="center" vertical="center" wrapText="1"/>
    </xf>
    <xf numFmtId="0" fontId="14" fillId="0" borderId="2" xfId="897" applyFont="1" applyFill="1" applyBorder="1" applyAlignment="1">
      <alignment horizontal="center" vertical="center" wrapText="1"/>
    </xf>
    <xf numFmtId="0" fontId="15" fillId="0" borderId="2" xfId="897" applyFont="1" applyFill="1" applyBorder="1" applyAlignment="1">
      <alignment horizontal="center" vertical="center" wrapText="1"/>
    </xf>
    <xf numFmtId="9" fontId="12" fillId="0" borderId="2" xfId="897" applyNumberFormat="1" applyFont="1" applyFill="1" applyBorder="1" applyAlignment="1">
      <alignment horizontal="center" vertical="center" wrapText="1"/>
    </xf>
    <xf numFmtId="0" fontId="16"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2"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righ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vertical="center" wrapText="1"/>
    </xf>
    <xf numFmtId="4" fontId="22" fillId="0" borderId="1" xfId="0" applyNumberFormat="1" applyFont="1" applyFill="1" applyBorder="1" applyAlignment="1">
      <alignment vertical="center" wrapText="1"/>
    </xf>
    <xf numFmtId="4" fontId="22" fillId="0" borderId="1" xfId="0" applyNumberFormat="1" applyFont="1" applyFill="1" applyBorder="1" applyAlignment="1">
      <alignment horizontal="center" vertical="center" wrapText="1"/>
    </xf>
    <xf numFmtId="0" fontId="23" fillId="0" borderId="0" xfId="0" applyFont="1" applyFill="1" applyBorder="1" applyAlignment="1">
      <alignment horizontal="left" vertical="center" wrapText="1"/>
    </xf>
    <xf numFmtId="0" fontId="22" fillId="0" borderId="0" xfId="0" applyFont="1" applyFill="1" applyBorder="1" applyAlignment="1">
      <alignment horizontal="right" vertical="center"/>
    </xf>
    <xf numFmtId="0" fontId="22" fillId="0" borderId="0" xfId="0" applyFont="1" applyFill="1" applyBorder="1" applyAlignment="1">
      <alignment horizontal="right" vertical="center" wrapText="1"/>
    </xf>
    <xf numFmtId="0" fontId="21" fillId="0" borderId="1" xfId="0" applyFont="1" applyFill="1" applyBorder="1" applyAlignment="1">
      <alignment vertical="center"/>
    </xf>
    <xf numFmtId="0" fontId="22" fillId="0" borderId="1" xfId="0" applyFont="1" applyFill="1" applyBorder="1" applyAlignment="1">
      <alignment horizontal="center" vertical="center" wrapText="1"/>
    </xf>
    <xf numFmtId="4" fontId="22" fillId="0" borderId="1" xfId="0" applyNumberFormat="1" applyFont="1" applyFill="1" applyBorder="1" applyAlignment="1">
      <alignment horizontal="right" vertical="center" wrapText="1"/>
    </xf>
    <xf numFmtId="0" fontId="22" fillId="0" borderId="1" xfId="0" applyFont="1" applyFill="1" applyBorder="1" applyAlignment="1">
      <alignment horizontal="left" vertical="center"/>
    </xf>
    <xf numFmtId="0" fontId="21" fillId="0" borderId="1" xfId="0" applyFont="1" applyFill="1" applyBorder="1" applyAlignment="1">
      <alignment horizontal="lef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2" fillId="0" borderId="0" xfId="0" applyFont="1" applyFill="1" applyBorder="1" applyAlignment="1">
      <alignment horizontal="center" vertical="center" wrapText="1"/>
    </xf>
    <xf numFmtId="0" fontId="23" fillId="0" borderId="0" xfId="0" applyFont="1" applyFill="1" applyBorder="1" applyAlignment="1">
      <alignment horizontal="right"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3" fillId="0" borderId="0" xfId="0" applyFont="1" applyFill="1" applyBorder="1" applyAlignment="1">
      <alignment vertical="center" wrapText="1"/>
    </xf>
    <xf numFmtId="0" fontId="20" fillId="0" borderId="0" xfId="0" applyFont="1" applyFill="1" applyBorder="1" applyAlignment="1">
      <alignment vertical="center" wrapText="1"/>
    </xf>
    <xf numFmtId="0" fontId="22" fillId="0" borderId="0" xfId="0" applyFont="1" applyFill="1" applyBorder="1" applyAlignment="1">
      <alignment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vertical="center" wrapText="1"/>
    </xf>
    <xf numFmtId="0" fontId="20" fillId="0" borderId="0" xfId="0" applyFont="1" applyFill="1" applyBorder="1" applyAlignment="1">
      <alignment horizontal="right" vertical="center" wrapText="1"/>
    </xf>
    <xf numFmtId="4" fontId="8" fillId="0" borderId="1" xfId="0" applyNumberFormat="1" applyFont="1" applyFill="1" applyBorder="1" applyAlignment="1">
      <alignment vertical="center" wrapText="1"/>
    </xf>
    <xf numFmtId="0" fontId="12" fillId="0" borderId="0" xfId="0" applyFont="1" applyFill="1" applyBorder="1" applyAlignment="1">
      <alignment vertical="center"/>
    </xf>
    <xf numFmtId="0" fontId="26" fillId="0" borderId="0" xfId="0" applyFont="1" applyFill="1" applyBorder="1" applyAlignment="1">
      <alignment vertical="center"/>
    </xf>
    <xf numFmtId="0" fontId="27"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2" fillId="0" borderId="0" xfId="745" applyNumberFormat="1" applyFont="1" applyFill="1" applyAlignment="1" applyProtection="1">
      <alignment horizontal="center" vertical="center" wrapText="1"/>
    </xf>
    <xf numFmtId="0" fontId="27"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9" fillId="0" borderId="0" xfId="745" applyFill="1" applyAlignment="1"/>
    <xf numFmtId="0" fontId="9" fillId="0" borderId="0" xfId="745" applyFill="1" applyAlignment="1">
      <alignment horizontal="right" vertical="center"/>
    </xf>
    <xf numFmtId="0" fontId="2" fillId="0" borderId="0" xfId="745" applyNumberFormat="1" applyFont="1" applyFill="1" applyAlignment="1" applyProtection="1">
      <alignment horizontal="right" vertical="center" wrapText="1"/>
    </xf>
    <xf numFmtId="0" fontId="12" fillId="0" borderId="0" xfId="800" applyFont="1" applyFill="1" applyAlignment="1" applyProtection="1">
      <alignment horizontal="left" vertical="center"/>
    </xf>
    <xf numFmtId="198" fontId="28" fillId="0" borderId="0" xfId="800" applyNumberFormat="1" applyFont="1" applyFill="1" applyAlignment="1">
      <alignment horizontal="right" vertical="center"/>
    </xf>
    <xf numFmtId="0" fontId="28" fillId="0" borderId="0" xfId="800" applyFont="1" applyFill="1" applyAlignment="1">
      <alignment horizontal="right" vertical="center"/>
    </xf>
    <xf numFmtId="199" fontId="28" fillId="0" borderId="0" xfId="800" applyNumberFormat="1" applyFont="1" applyFill="1" applyBorder="1" applyAlignment="1" applyProtection="1">
      <alignment horizontal="right"/>
    </xf>
    <xf numFmtId="2" fontId="27" fillId="0" borderId="1" xfId="799" applyNumberFormat="1" applyFont="1" applyFill="1" applyBorder="1" applyAlignment="1" applyProtection="1">
      <alignment horizontal="center" vertical="center" wrapText="1"/>
    </xf>
    <xf numFmtId="200" fontId="27" fillId="0" borderId="1" xfId="1012" applyNumberFormat="1" applyFont="1" applyBorder="1" applyAlignment="1">
      <alignment horizontal="center" vertical="center" wrapText="1"/>
    </xf>
    <xf numFmtId="200" fontId="27" fillId="0" borderId="2" xfId="1012" applyNumberFormat="1" applyFont="1" applyBorder="1" applyAlignment="1">
      <alignment horizontal="center" vertical="center" wrapText="1"/>
    </xf>
    <xf numFmtId="49" fontId="27" fillId="0" borderId="1" xfId="801" applyNumberFormat="1" applyFont="1" applyFill="1" applyBorder="1" applyAlignment="1" applyProtection="1">
      <alignment horizontal="left" vertical="center"/>
    </xf>
    <xf numFmtId="184" fontId="11" fillId="0" borderId="5" xfId="23" applyNumberFormat="1" applyFont="1" applyFill="1" applyBorder="1" applyAlignment="1">
      <alignment horizontal="right" vertical="center" wrapText="1"/>
    </xf>
    <xf numFmtId="183" fontId="27" fillId="0" borderId="1" xfId="32" applyNumberFormat="1" applyFont="1" applyFill="1" applyBorder="1" applyAlignment="1" applyProtection="1">
      <alignment horizontal="right" vertical="center" wrapText="1"/>
      <protection locked="0"/>
    </xf>
    <xf numFmtId="49" fontId="8" fillId="0" borderId="1" xfId="801" applyNumberFormat="1" applyFont="1" applyFill="1" applyBorder="1" applyAlignment="1" applyProtection="1">
      <alignment horizontal="left" vertical="center"/>
    </xf>
    <xf numFmtId="184" fontId="12" fillId="0" borderId="6" xfId="23" applyNumberFormat="1" applyFont="1" applyFill="1" applyBorder="1" applyAlignment="1">
      <alignment horizontal="right" vertical="center" wrapText="1"/>
    </xf>
    <xf numFmtId="184" fontId="12" fillId="0" borderId="1" xfId="23" applyNumberFormat="1" applyFont="1" applyFill="1" applyBorder="1" applyAlignment="1">
      <alignment horizontal="right" vertical="center" wrapText="1"/>
    </xf>
    <xf numFmtId="184" fontId="29" fillId="0" borderId="1" xfId="23" applyNumberFormat="1" applyFont="1" applyFill="1" applyBorder="1" applyAlignment="1" applyProtection="1">
      <alignment vertical="center" wrapText="1"/>
    </xf>
    <xf numFmtId="184" fontId="12" fillId="0" borderId="1" xfId="23" applyNumberFormat="1" applyFont="1" applyFill="1" applyBorder="1" applyAlignment="1" applyProtection="1">
      <alignment horizontal="right" vertical="center" wrapText="1"/>
    </xf>
    <xf numFmtId="184" fontId="12" fillId="0" borderId="7" xfId="23" applyNumberFormat="1" applyFont="1" applyFill="1" applyBorder="1" applyAlignment="1">
      <alignment horizontal="right" vertical="center" wrapText="1"/>
    </xf>
    <xf numFmtId="184" fontId="12" fillId="0" borderId="5" xfId="23" applyNumberFormat="1" applyFont="1" applyFill="1" applyBorder="1" applyAlignment="1" applyProtection="1">
      <alignment horizontal="right" vertical="center" wrapText="1"/>
    </xf>
    <xf numFmtId="184" fontId="11" fillId="0" borderId="1" xfId="23" applyNumberFormat="1" applyFont="1" applyFill="1" applyBorder="1" applyAlignment="1" applyProtection="1">
      <alignment horizontal="right" vertical="center" wrapText="1"/>
    </xf>
    <xf numFmtId="184" fontId="12" fillId="0" borderId="6" xfId="23" applyNumberFormat="1" applyFont="1" applyFill="1" applyBorder="1" applyAlignment="1" applyProtection="1">
      <alignment horizontal="right" vertical="center" wrapText="1"/>
    </xf>
    <xf numFmtId="184" fontId="12" fillId="2" borderId="5" xfId="23" applyNumberFormat="1" applyFont="1" applyFill="1" applyBorder="1" applyAlignment="1" applyProtection="1">
      <alignment horizontal="right" vertical="center" wrapText="1"/>
    </xf>
    <xf numFmtId="49" fontId="27" fillId="0" borderId="1" xfId="801" applyNumberFormat="1" applyFont="1" applyFill="1" applyBorder="1" applyAlignment="1" applyProtection="1">
      <alignment horizontal="distributed" vertical="center"/>
    </xf>
    <xf numFmtId="184" fontId="12" fillId="0" borderId="5" xfId="23" applyNumberFormat="1" applyFont="1" applyFill="1" applyBorder="1" applyAlignment="1">
      <alignment horizontal="right" vertical="center" wrapText="1"/>
    </xf>
    <xf numFmtId="184" fontId="12" fillId="0" borderId="8" xfId="23" applyNumberFormat="1" applyFont="1" applyFill="1" applyBorder="1" applyAlignment="1">
      <alignment horizontal="right" vertical="center" wrapText="1"/>
    </xf>
    <xf numFmtId="184" fontId="12" fillId="2" borderId="8" xfId="23" applyNumberFormat="1" applyFont="1" applyFill="1" applyBorder="1" applyAlignment="1" applyProtection="1">
      <alignment horizontal="right" vertical="center" wrapText="1"/>
    </xf>
    <xf numFmtId="49" fontId="27" fillId="0" borderId="1" xfId="761" applyNumberFormat="1" applyFont="1" applyFill="1" applyBorder="1" applyAlignment="1" applyProtection="1">
      <alignment horizontal="left" vertical="center"/>
    </xf>
    <xf numFmtId="184" fontId="4" fillId="0" borderId="1" xfId="23" applyNumberFormat="1" applyFont="1" applyFill="1" applyBorder="1" applyAlignment="1" applyProtection="1">
      <alignment vertical="center" wrapText="1"/>
    </xf>
    <xf numFmtId="49" fontId="27" fillId="0" borderId="1" xfId="761" applyNumberFormat="1" applyFont="1" applyFill="1" applyBorder="1" applyAlignment="1" applyProtection="1">
      <alignment horizontal="distributed" vertical="center"/>
    </xf>
    <xf numFmtId="184" fontId="11" fillId="0" borderId="7" xfId="23" applyNumberFormat="1" applyFont="1" applyFill="1" applyBorder="1" applyAlignment="1">
      <alignment horizontal="right" vertical="center" wrapText="1"/>
    </xf>
    <xf numFmtId="0" fontId="9" fillId="0" borderId="0" xfId="545" applyFill="1" applyAlignment="1"/>
    <xf numFmtId="0" fontId="9" fillId="0" borderId="0" xfId="545" applyAlignment="1"/>
    <xf numFmtId="0" fontId="2" fillId="0" borderId="0" xfId="545" applyNumberFormat="1" applyFont="1" applyFill="1" applyAlignment="1" applyProtection="1">
      <alignment horizontal="center" vertical="center" wrapText="1"/>
    </xf>
    <xf numFmtId="0" fontId="8" fillId="0" borderId="0" xfId="545" applyFont="1" applyFill="1" applyAlignment="1" applyProtection="1">
      <alignment horizontal="left" vertical="center"/>
    </xf>
    <xf numFmtId="198" fontId="8" fillId="0" borderId="0" xfId="545" applyNumberFormat="1" applyFont="1" applyFill="1" applyAlignment="1" applyProtection="1">
      <alignment horizontal="right"/>
    </xf>
    <xf numFmtId="0" fontId="30" fillId="0" borderId="0" xfId="545" applyFont="1" applyFill="1" applyAlignment="1">
      <alignment vertical="center"/>
    </xf>
    <xf numFmtId="0" fontId="8" fillId="0" borderId="0" xfId="545" applyFont="1" applyFill="1" applyAlignment="1">
      <alignment horizontal="right" vertical="center"/>
    </xf>
    <xf numFmtId="0" fontId="27" fillId="0" borderId="1" xfId="780" applyNumberFormat="1" applyFont="1" applyFill="1" applyBorder="1" applyAlignment="1" applyProtection="1">
      <alignment horizontal="center" vertical="center"/>
    </xf>
    <xf numFmtId="49" fontId="27" fillId="0" borderId="1" xfId="783" applyNumberFormat="1" applyFont="1" applyFill="1" applyBorder="1" applyAlignment="1" applyProtection="1">
      <alignment vertical="center"/>
    </xf>
    <xf numFmtId="184" fontId="11" fillId="0" borderId="5" xfId="721" applyNumberFormat="1" applyFont="1" applyBorder="1" applyAlignment="1">
      <alignment horizontal="right" vertical="center" wrapText="1"/>
    </xf>
    <xf numFmtId="49" fontId="8" fillId="0" borderId="1" xfId="783" applyNumberFormat="1" applyFont="1" applyFill="1" applyBorder="1" applyAlignment="1" applyProtection="1">
      <alignment vertical="center"/>
    </xf>
    <xf numFmtId="184" fontId="12" fillId="0" borderId="5" xfId="721" applyNumberFormat="1" applyFont="1" applyBorder="1" applyAlignment="1">
      <alignment horizontal="right" vertical="center" wrapText="1"/>
    </xf>
    <xf numFmtId="184" fontId="8" fillId="0" borderId="5" xfId="721" applyNumberFormat="1" applyFont="1" applyBorder="1" applyAlignment="1">
      <alignment horizontal="right" vertical="center" wrapText="1"/>
    </xf>
    <xf numFmtId="184" fontId="12" fillId="0" borderId="9" xfId="721" applyNumberFormat="1" applyFont="1" applyFill="1" applyBorder="1" applyAlignment="1">
      <alignment horizontal="right" vertical="center" wrapText="1"/>
    </xf>
    <xf numFmtId="184" fontId="12" fillId="0" borderId="10" xfId="721" applyNumberFormat="1" applyFont="1" applyFill="1" applyBorder="1" applyAlignment="1">
      <alignment horizontal="right" vertical="center" wrapText="1"/>
    </xf>
    <xf numFmtId="184" fontId="12" fillId="0" borderId="7" xfId="721" applyNumberFormat="1" applyFont="1" applyFill="1" applyBorder="1" applyAlignment="1">
      <alignment horizontal="right" vertical="center" wrapText="1"/>
    </xf>
    <xf numFmtId="184" fontId="12" fillId="0" borderId="11" xfId="721" applyNumberFormat="1" applyFont="1" applyBorder="1" applyAlignment="1">
      <alignment horizontal="right" vertical="center" wrapText="1"/>
    </xf>
    <xf numFmtId="184" fontId="12" fillId="2" borderId="12" xfId="721" applyNumberFormat="1" applyFont="1" applyFill="1" applyBorder="1" applyAlignment="1">
      <alignment horizontal="right" vertical="center" wrapText="1"/>
    </xf>
    <xf numFmtId="184" fontId="12" fillId="2" borderId="5" xfId="721" applyNumberFormat="1" applyFont="1" applyFill="1" applyBorder="1" applyAlignment="1">
      <alignment horizontal="right" vertical="center" wrapText="1"/>
    </xf>
    <xf numFmtId="184" fontId="12" fillId="2" borderId="13" xfId="721" applyNumberFormat="1" applyFont="1" applyFill="1" applyBorder="1" applyAlignment="1">
      <alignment horizontal="right" vertical="center" wrapText="1"/>
    </xf>
    <xf numFmtId="49" fontId="8" fillId="0" borderId="1" xfId="761" applyNumberFormat="1" applyFont="1" applyFill="1" applyBorder="1" applyAlignment="1" applyProtection="1">
      <alignment vertical="center"/>
    </xf>
    <xf numFmtId="49" fontId="8" fillId="0" borderId="2" xfId="761" applyNumberFormat="1" applyFont="1" applyFill="1" applyBorder="1" applyAlignment="1" applyProtection="1">
      <alignment vertical="center"/>
    </xf>
    <xf numFmtId="0" fontId="9" fillId="0" borderId="0" xfId="782" applyFill="1" applyAlignment="1"/>
    <xf numFmtId="0" fontId="9" fillId="0" borderId="0" xfId="782" applyAlignment="1"/>
    <xf numFmtId="0" fontId="2" fillId="0" borderId="0" xfId="782" applyNumberFormat="1" applyFont="1" applyFill="1" applyAlignment="1" applyProtection="1">
      <alignment horizontal="center" vertical="center" wrapText="1"/>
    </xf>
    <xf numFmtId="0" fontId="12" fillId="0" borderId="0" xfId="559" applyFont="1" applyAlignment="1" applyProtection="1">
      <alignment horizontal="left" vertical="center"/>
    </xf>
    <xf numFmtId="0" fontId="28" fillId="0" borderId="0" xfId="559" applyFont="1" applyAlignment="1"/>
    <xf numFmtId="180" fontId="28" fillId="0" borderId="0" xfId="559" applyNumberFormat="1" applyFont="1" applyAlignment="1"/>
    <xf numFmtId="199" fontId="31" fillId="0" borderId="0" xfId="559" applyNumberFormat="1" applyFont="1" applyFill="1" applyBorder="1" applyAlignment="1" applyProtection="1">
      <alignment horizontal="right"/>
    </xf>
    <xf numFmtId="0" fontId="9" fillId="0" borderId="0" xfId="782" applyAlignment="1">
      <alignment vertical="center"/>
    </xf>
    <xf numFmtId="0" fontId="8" fillId="0" borderId="0" xfId="782" applyFont="1" applyFill="1" applyAlignment="1" applyProtection="1">
      <alignment horizontal="left" vertical="center"/>
    </xf>
    <xf numFmtId="4" fontId="8" fillId="0" borderId="0" xfId="782" applyNumberFormat="1" applyFont="1" applyFill="1" applyAlignment="1" applyProtection="1">
      <alignment horizontal="right" vertical="center"/>
    </xf>
    <xf numFmtId="180" fontId="30" fillId="0" borderId="0" xfId="782" applyNumberFormat="1" applyFont="1" applyFill="1" applyAlignment="1">
      <alignment vertical="center"/>
    </xf>
    <xf numFmtId="0" fontId="8" fillId="0" borderId="0" xfId="782" applyFont="1" applyFill="1" applyAlignment="1">
      <alignment horizontal="right" vertical="center"/>
    </xf>
    <xf numFmtId="0" fontId="9" fillId="0" borderId="0" xfId="1012">
      <alignment vertical="center"/>
    </xf>
    <xf numFmtId="0" fontId="7" fillId="0" borderId="0" xfId="1012" applyFont="1" applyAlignment="1">
      <alignment horizontal="center" vertical="center" wrapText="1"/>
    </xf>
    <xf numFmtId="0" fontId="9" fillId="0" borderId="0" xfId="1012" applyFill="1">
      <alignment vertical="center"/>
    </xf>
    <xf numFmtId="0" fontId="1" fillId="0" borderId="0" xfId="0" applyFont="1" applyFill="1" applyAlignment="1">
      <alignment vertical="center"/>
    </xf>
    <xf numFmtId="0" fontId="32" fillId="0" borderId="0" xfId="834" applyFont="1" applyAlignment="1">
      <alignment horizontal="center" vertical="center" shrinkToFit="1"/>
    </xf>
    <xf numFmtId="0" fontId="10" fillId="0" borderId="0" xfId="834" applyFont="1" applyAlignment="1">
      <alignment horizontal="center" vertical="center" shrinkToFit="1"/>
    </xf>
    <xf numFmtId="0" fontId="12" fillId="0" borderId="0" xfId="834" applyFont="1" applyBorder="1" applyAlignment="1">
      <alignment horizontal="left" vertical="center" wrapText="1"/>
    </xf>
    <xf numFmtId="0" fontId="12" fillId="0" borderId="0" xfId="0" applyFont="1" applyFill="1" applyAlignment="1">
      <alignment horizontal="right"/>
    </xf>
    <xf numFmtId="0" fontId="27" fillId="0" borderId="1" xfId="1016" applyFont="1" applyBorder="1" applyAlignment="1">
      <alignment horizontal="center" vertical="center"/>
    </xf>
    <xf numFmtId="49" fontId="27" fillId="0" borderId="1" xfId="0" applyNumberFormat="1" applyFont="1" applyFill="1" applyBorder="1" applyAlignment="1" applyProtection="1">
      <alignment vertical="center" wrapText="1"/>
    </xf>
    <xf numFmtId="184" fontId="8" fillId="0" borderId="1" xfId="23" applyNumberFormat="1" applyFont="1" applyBorder="1" applyAlignment="1">
      <alignment horizontal="right" vertical="center" wrapText="1"/>
    </xf>
    <xf numFmtId="0" fontId="12"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33" fillId="0" borderId="1" xfId="1012" applyFont="1" applyFill="1" applyBorder="1">
      <alignment vertical="center"/>
    </xf>
    <xf numFmtId="0" fontId="34" fillId="0" borderId="1" xfId="0" applyFont="1" applyFill="1" applyBorder="1" applyAlignment="1">
      <alignment horizontal="center" vertical="center"/>
    </xf>
    <xf numFmtId="0" fontId="0" fillId="0" borderId="0" xfId="0" applyFill="1" applyAlignment="1"/>
    <xf numFmtId="0" fontId="10" fillId="0" borderId="0" xfId="833" applyFont="1" applyFill="1" applyAlignment="1">
      <alignment horizontal="center" vertical="center" shrinkToFit="1"/>
    </xf>
    <xf numFmtId="0" fontId="12" fillId="0" borderId="0" xfId="833" applyFont="1" applyFill="1" applyAlignment="1">
      <alignment horizontal="left" vertical="center" wrapText="1"/>
    </xf>
    <xf numFmtId="200" fontId="8" fillId="0" borderId="0" xfId="1014" applyNumberFormat="1" applyFont="1" applyFill="1" applyBorder="1" applyAlignment="1">
      <alignment horizontal="right" vertical="center"/>
    </xf>
    <xf numFmtId="0" fontId="27" fillId="0" borderId="2" xfId="1014" applyFont="1" applyFill="1" applyBorder="1" applyAlignment="1">
      <alignment horizontal="center" vertical="center"/>
    </xf>
    <xf numFmtId="200" fontId="27" fillId="0" borderId="1" xfId="1012" applyNumberFormat="1" applyFont="1" applyFill="1" applyBorder="1" applyAlignment="1">
      <alignment horizontal="center" vertical="center" wrapText="1"/>
    </xf>
    <xf numFmtId="200" fontId="27" fillId="0" borderId="2" xfId="1012" applyNumberFormat="1" applyFont="1" applyFill="1" applyBorder="1" applyAlignment="1">
      <alignment horizontal="center" vertical="center" wrapText="1"/>
    </xf>
    <xf numFmtId="184" fontId="27" fillId="0" borderId="1" xfId="1012" applyNumberFormat="1" applyFont="1" applyFill="1" applyBorder="1" applyAlignment="1">
      <alignment horizontal="right" vertical="center" wrapText="1"/>
    </xf>
    <xf numFmtId="183" fontId="27" fillId="0" borderId="1" xfId="1012" applyNumberFormat="1" applyFont="1" applyFill="1" applyBorder="1" applyAlignment="1">
      <alignment horizontal="right" vertical="center" wrapText="1"/>
    </xf>
    <xf numFmtId="0" fontId="8" fillId="0" borderId="1" xfId="511" applyNumberFormat="1" applyFont="1" applyFill="1" applyBorder="1" applyAlignment="1">
      <alignment horizontal="left" vertical="center" wrapText="1"/>
    </xf>
    <xf numFmtId="184" fontId="8" fillId="0" borderId="1" xfId="1012" applyNumberFormat="1" applyFont="1" applyFill="1" applyBorder="1" applyAlignment="1">
      <alignment horizontal="right" vertical="center" wrapText="1"/>
    </xf>
    <xf numFmtId="183" fontId="8" fillId="0" borderId="1" xfId="1012" applyNumberFormat="1" applyFont="1" applyFill="1" applyBorder="1" applyAlignment="1">
      <alignment horizontal="right" vertical="center" wrapText="1"/>
    </xf>
    <xf numFmtId="0" fontId="27" fillId="0" borderId="1" xfId="1012" applyFont="1" applyFill="1" applyBorder="1" applyAlignment="1">
      <alignment horizontal="distributed" vertical="center" wrapText="1"/>
    </xf>
    <xf numFmtId="0" fontId="27" fillId="0" borderId="1" xfId="511" applyNumberFormat="1" applyFont="1" applyFill="1" applyBorder="1" applyAlignment="1">
      <alignment horizontal="left" vertical="center" wrapText="1"/>
    </xf>
    <xf numFmtId="0" fontId="8" fillId="0" borderId="1" xfId="511" applyNumberFormat="1" applyFont="1" applyFill="1" applyBorder="1" applyAlignment="1">
      <alignment horizontal="left" vertical="center" wrapText="1" indent="2"/>
    </xf>
    <xf numFmtId="184" fontId="12" fillId="0" borderId="14" xfId="0" applyNumberFormat="1" applyFont="1" applyFill="1" applyBorder="1" applyAlignment="1">
      <alignment horizontal="right" vertical="center" wrapText="1"/>
    </xf>
    <xf numFmtId="0" fontId="27" fillId="0" borderId="1" xfId="1012" applyFont="1" applyFill="1" applyBorder="1" applyAlignment="1">
      <alignment horizontal="left" vertical="center" wrapText="1"/>
    </xf>
    <xf numFmtId="184" fontId="11" fillId="0" borderId="15" xfId="0" applyNumberFormat="1" applyFont="1" applyFill="1" applyBorder="1" applyAlignment="1">
      <alignment horizontal="right" vertical="center" wrapText="1"/>
    </xf>
    <xf numFmtId="0" fontId="9" fillId="0" borderId="0" xfId="511" applyAlignment="1"/>
    <xf numFmtId="0" fontId="9" fillId="0" borderId="0" xfId="511" applyFill="1" applyAlignment="1"/>
    <xf numFmtId="0" fontId="10" fillId="0" borderId="0" xfId="833" applyFont="1" applyAlignment="1">
      <alignment horizontal="center" vertical="center" shrinkToFit="1"/>
    </xf>
    <xf numFmtId="0" fontId="12" fillId="0" borderId="0" xfId="833" applyFont="1" applyAlignment="1">
      <alignment horizontal="left" vertical="center" wrapText="1"/>
    </xf>
    <xf numFmtId="0" fontId="8" fillId="0" borderId="0" xfId="511" applyFont="1" applyAlignment="1">
      <alignment horizontal="right"/>
    </xf>
    <xf numFmtId="0" fontId="27" fillId="0" borderId="1" xfId="511" applyFont="1" applyFill="1" applyBorder="1" applyAlignment="1">
      <alignment horizontal="center" vertical="center" wrapText="1"/>
    </xf>
    <xf numFmtId="49" fontId="27" fillId="0" borderId="7" xfId="0" applyNumberFormat="1" applyFont="1" applyFill="1" applyBorder="1" applyAlignment="1" applyProtection="1">
      <alignment vertical="center" wrapText="1"/>
    </xf>
    <xf numFmtId="184" fontId="27" fillId="0" borderId="1" xfId="23" applyNumberFormat="1" applyFont="1" applyFill="1" applyBorder="1" applyAlignment="1">
      <alignment horizontal="right" vertical="center" wrapText="1"/>
    </xf>
    <xf numFmtId="183" fontId="11" fillId="0" borderId="1" xfId="833" applyNumberFormat="1" applyFont="1" applyFill="1" applyBorder="1" applyAlignment="1">
      <alignment horizontal="right" vertical="center" wrapText="1"/>
    </xf>
    <xf numFmtId="49" fontId="8" fillId="0" borderId="7" xfId="0" applyNumberFormat="1" applyFont="1" applyFill="1" applyBorder="1" applyAlignment="1" applyProtection="1">
      <alignment vertical="center" wrapText="1"/>
    </xf>
    <xf numFmtId="183" fontId="12" fillId="0" borderId="1" xfId="0" applyNumberFormat="1" applyFont="1" applyBorder="1" applyAlignment="1">
      <alignment horizontal="right" vertical="center" wrapText="1"/>
    </xf>
    <xf numFmtId="183" fontId="12" fillId="0" borderId="1" xfId="833" applyNumberFormat="1" applyFont="1" applyFill="1" applyBorder="1" applyAlignment="1">
      <alignment horizontal="right" vertical="center" wrapText="1"/>
    </xf>
    <xf numFmtId="184" fontId="8" fillId="0" borderId="1" xfId="23" applyNumberFormat="1" applyFont="1" applyFill="1" applyBorder="1" applyAlignment="1">
      <alignment horizontal="right" vertical="center" wrapText="1"/>
    </xf>
    <xf numFmtId="184" fontId="8" fillId="0" borderId="1" xfId="833" applyNumberFormat="1" applyFont="1" applyFill="1" applyBorder="1" applyAlignment="1">
      <alignment horizontal="right" vertical="center" wrapText="1"/>
    </xf>
    <xf numFmtId="184" fontId="27" fillId="0" borderId="1" xfId="833" applyNumberFormat="1" applyFont="1" applyFill="1" applyBorder="1" applyAlignment="1">
      <alignment horizontal="right" vertical="center" wrapText="1"/>
    </xf>
    <xf numFmtId="184" fontId="8" fillId="0" borderId="1" xfId="1213" applyNumberFormat="1" applyFont="1" applyFill="1" applyBorder="1" applyAlignment="1">
      <alignment horizontal="right" vertical="center" wrapText="1"/>
    </xf>
    <xf numFmtId="0" fontId="11" fillId="0" borderId="1" xfId="0" applyFont="1" applyBorder="1" applyAlignment="1">
      <alignment horizontal="distributed" vertical="center" wrapText="1"/>
    </xf>
    <xf numFmtId="49" fontId="27" fillId="0" borderId="7" xfId="0" applyNumberFormat="1" applyFont="1" applyFill="1" applyBorder="1" applyAlignment="1" applyProtection="1">
      <alignment horizontal="left" vertical="center" wrapText="1"/>
    </xf>
    <xf numFmtId="184" fontId="27" fillId="0" borderId="5" xfId="0" applyNumberFormat="1" applyFont="1" applyFill="1" applyBorder="1" applyAlignment="1">
      <alignment horizontal="right" vertical="center" wrapText="1"/>
    </xf>
    <xf numFmtId="0" fontId="27" fillId="2" borderId="1" xfId="1012" applyFont="1" applyFill="1" applyBorder="1" applyAlignment="1">
      <alignment horizontal="distributed" vertical="center" wrapText="1"/>
    </xf>
    <xf numFmtId="184" fontId="27" fillId="0" borderId="16" xfId="23" applyNumberFormat="1" applyFont="1" applyFill="1" applyBorder="1" applyAlignment="1">
      <alignment horizontal="right" vertical="center" wrapText="1"/>
    </xf>
    <xf numFmtId="0" fontId="8" fillId="0" borderId="0" xfId="511" applyFont="1" applyFill="1" applyAlignment="1"/>
    <xf numFmtId="0" fontId="8" fillId="0" borderId="0" xfId="511" applyFont="1" applyFill="1" applyAlignment="1">
      <alignment horizontal="right"/>
    </xf>
    <xf numFmtId="0" fontId="27" fillId="0" borderId="1" xfId="1014" applyFont="1" applyFill="1" applyBorder="1" applyAlignment="1">
      <alignment horizontal="distributed" vertical="center" wrapText="1" indent="3"/>
    </xf>
    <xf numFmtId="41" fontId="11" fillId="0" borderId="1" xfId="0" applyNumberFormat="1" applyFont="1" applyFill="1" applyBorder="1" applyAlignment="1">
      <alignment horizontal="right" vertical="center" wrapText="1"/>
    </xf>
    <xf numFmtId="183" fontId="11" fillId="0" borderId="1" xfId="0" applyNumberFormat="1" applyFont="1" applyFill="1" applyBorder="1" applyAlignment="1">
      <alignment horizontal="right" vertical="center" wrapText="1"/>
    </xf>
    <xf numFmtId="41" fontId="8" fillId="0" borderId="1" xfId="1012" applyNumberFormat="1" applyFont="1" applyFill="1" applyBorder="1" applyAlignment="1">
      <alignment horizontal="right" vertical="center" wrapText="1"/>
    </xf>
    <xf numFmtId="183" fontId="12" fillId="0" borderId="1" xfId="0" applyNumberFormat="1" applyFont="1" applyFill="1" applyBorder="1" applyAlignment="1">
      <alignment horizontal="right" vertical="center" wrapText="1"/>
    </xf>
    <xf numFmtId="41" fontId="27" fillId="0" borderId="1" xfId="1012" applyNumberFormat="1" applyFont="1" applyFill="1" applyBorder="1" applyAlignment="1">
      <alignment horizontal="right" vertical="center" wrapText="1"/>
    </xf>
    <xf numFmtId="41" fontId="35" fillId="0" borderId="1" xfId="0" applyNumberFormat="1" applyFont="1" applyFill="1" applyBorder="1" applyAlignment="1"/>
    <xf numFmtId="0" fontId="11" fillId="0" borderId="1" xfId="0" applyFont="1" applyFill="1" applyBorder="1" applyAlignment="1">
      <alignment horizontal="distributed" vertical="center" wrapText="1"/>
    </xf>
    <xf numFmtId="0" fontId="27" fillId="0" borderId="1" xfId="1014" applyFont="1" applyFill="1" applyBorder="1" applyAlignment="1">
      <alignment horizontal="left" vertical="center" wrapText="1"/>
    </xf>
    <xf numFmtId="0" fontId="8" fillId="0" borderId="1" xfId="738" applyNumberFormat="1" applyFont="1" applyFill="1" applyBorder="1" applyAlignment="1">
      <alignment horizontal="left" vertical="center" wrapText="1" indent="2"/>
    </xf>
    <xf numFmtId="0" fontId="27" fillId="0" borderId="1" xfId="738" applyNumberFormat="1" applyFont="1" applyFill="1" applyBorder="1" applyAlignment="1">
      <alignment horizontal="left" vertical="center" wrapText="1"/>
    </xf>
    <xf numFmtId="199" fontId="8" fillId="0" borderId="0" xfId="745" applyNumberFormat="1" applyFont="1" applyFill="1" applyBorder="1" applyAlignment="1" applyProtection="1">
      <alignment horizontal="left" vertical="center"/>
    </xf>
    <xf numFmtId="0" fontId="8" fillId="0" borderId="0" xfId="511" applyFont="1" applyFill="1" applyBorder="1" applyAlignment="1">
      <alignment vertical="center"/>
    </xf>
    <xf numFmtId="0" fontId="8" fillId="0" borderId="0" xfId="511" applyFont="1" applyFill="1" applyAlignment="1">
      <alignment vertical="center"/>
    </xf>
    <xf numFmtId="199" fontId="28" fillId="0" borderId="0" xfId="745" applyNumberFormat="1" applyFont="1" applyFill="1" applyBorder="1" applyAlignment="1" applyProtection="1">
      <alignment horizontal="right" vertical="center"/>
    </xf>
    <xf numFmtId="41" fontId="27" fillId="0" borderId="1" xfId="1213" applyNumberFormat="1" applyFont="1" applyFill="1" applyBorder="1" applyAlignment="1">
      <alignment horizontal="right" vertical="center" wrapText="1"/>
    </xf>
    <xf numFmtId="183" fontId="27" fillId="0" borderId="1" xfId="32" applyNumberFormat="1" applyFont="1" applyFill="1" applyBorder="1" applyAlignment="1">
      <alignment horizontal="right" vertical="center" wrapText="1"/>
    </xf>
    <xf numFmtId="0" fontId="8" fillId="0" borderId="1" xfId="738" applyNumberFormat="1" applyFont="1" applyFill="1" applyBorder="1" applyAlignment="1">
      <alignment horizontal="left" vertical="center" wrapText="1"/>
    </xf>
    <xf numFmtId="41" fontId="8" fillId="0" borderId="1" xfId="1213" applyNumberFormat="1" applyFont="1" applyFill="1" applyBorder="1" applyAlignment="1">
      <alignment horizontal="right" vertical="center" wrapText="1"/>
    </xf>
    <xf numFmtId="41" fontId="29" fillId="0" borderId="1" xfId="0" applyNumberFormat="1" applyFont="1" applyFill="1" applyBorder="1" applyAlignment="1">
      <alignment horizontal="right" vertical="center" wrapText="1"/>
    </xf>
    <xf numFmtId="183" fontId="8" fillId="0" borderId="1" xfId="32" applyNumberFormat="1" applyFont="1" applyFill="1" applyBorder="1" applyAlignment="1">
      <alignment horizontal="right" vertical="center" wrapText="1"/>
    </xf>
    <xf numFmtId="41" fontId="31" fillId="0" borderId="1" xfId="0" applyNumberFormat="1" applyFont="1" applyFill="1" applyBorder="1" applyAlignment="1">
      <alignment horizontal="right" vertical="center" wrapText="1"/>
    </xf>
    <xf numFmtId="0" fontId="8" fillId="0" borderId="2" xfId="738" applyNumberFormat="1" applyFont="1" applyFill="1" applyBorder="1" applyAlignment="1">
      <alignment horizontal="left" vertical="center" wrapText="1"/>
    </xf>
    <xf numFmtId="41" fontId="8" fillId="0" borderId="1" xfId="0" applyNumberFormat="1" applyFont="1" applyFill="1" applyBorder="1" applyAlignment="1" applyProtection="1">
      <alignment horizontal="right" vertical="center" wrapText="1"/>
    </xf>
    <xf numFmtId="41" fontId="12" fillId="0" borderId="1" xfId="0" applyNumberFormat="1" applyFont="1" applyFill="1" applyBorder="1" applyAlignment="1">
      <alignment horizontal="right" vertical="center" wrapText="1"/>
    </xf>
    <xf numFmtId="41" fontId="8" fillId="0" borderId="1" xfId="833" applyNumberFormat="1" applyFont="1" applyFill="1" applyBorder="1" applyAlignment="1">
      <alignment horizontal="right" vertical="center" wrapText="1"/>
    </xf>
    <xf numFmtId="41" fontId="27" fillId="0" borderId="1" xfId="0" applyNumberFormat="1" applyFont="1" applyFill="1" applyBorder="1" applyAlignment="1" applyProtection="1">
      <alignment horizontal="right" vertical="center" wrapText="1"/>
    </xf>
    <xf numFmtId="41" fontId="27" fillId="0" borderId="1" xfId="833" applyNumberFormat="1" applyFont="1" applyFill="1" applyBorder="1" applyAlignment="1">
      <alignment horizontal="right" vertical="center" wrapText="1"/>
    </xf>
    <xf numFmtId="49" fontId="8" fillId="0" borderId="7" xfId="0" applyNumberFormat="1" applyFont="1" applyFill="1" applyBorder="1" applyAlignment="1" applyProtection="1">
      <alignment horizontal="left" vertical="center" wrapText="1"/>
    </xf>
    <xf numFmtId="0" fontId="36" fillId="0" borderId="0" xfId="0" applyFont="1" applyAlignment="1"/>
    <xf numFmtId="0" fontId="10" fillId="0" borderId="0" xfId="761" applyFont="1" applyFill="1" applyAlignment="1">
      <alignment horizontal="center" vertical="center"/>
    </xf>
    <xf numFmtId="0" fontId="12" fillId="0" borderId="0" xfId="761" applyFont="1" applyFill="1" applyAlignment="1">
      <alignment horizontal="left" vertical="center"/>
    </xf>
    <xf numFmtId="0" fontId="12" fillId="0" borderId="0" xfId="0" applyFont="1" applyFill="1" applyAlignment="1">
      <alignment vertical="center"/>
    </xf>
    <xf numFmtId="0" fontId="12" fillId="0" borderId="0" xfId="761" applyFont="1" applyFill="1" applyAlignment="1">
      <alignment horizontal="right" vertical="center"/>
    </xf>
    <xf numFmtId="200" fontId="27" fillId="0" borderId="16" xfId="1012"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184" fontId="8" fillId="0" borderId="1" xfId="0" applyNumberFormat="1" applyFont="1" applyFill="1" applyBorder="1" applyAlignment="1">
      <alignment vertical="center" wrapText="1"/>
    </xf>
    <xf numFmtId="183" fontId="8" fillId="0" borderId="1" xfId="32" applyNumberFormat="1" applyFont="1" applyFill="1" applyBorder="1" applyAlignment="1">
      <alignment vertical="center" wrapText="1"/>
    </xf>
    <xf numFmtId="0" fontId="11" fillId="0" borderId="1" xfId="0" applyFont="1" applyFill="1" applyBorder="1" applyAlignment="1">
      <alignment horizontal="center" vertical="center" wrapText="1"/>
    </xf>
    <xf numFmtId="184" fontId="27" fillId="0" borderId="1" xfId="0" applyNumberFormat="1" applyFont="1" applyFill="1" applyBorder="1" applyAlignment="1">
      <alignment vertical="center" wrapText="1"/>
    </xf>
    <xf numFmtId="183" fontId="27" fillId="0" borderId="1" xfId="32" applyNumberFormat="1" applyFont="1" applyFill="1" applyBorder="1" applyAlignment="1">
      <alignment vertical="center" wrapText="1"/>
    </xf>
    <xf numFmtId="0" fontId="37" fillId="0" borderId="0" xfId="1012" applyFont="1" applyProtection="1">
      <alignment vertical="center"/>
    </xf>
    <xf numFmtId="0" fontId="33" fillId="0" borderId="0" xfId="1012" applyFont="1" applyAlignment="1" applyProtection="1">
      <alignment horizontal="center" vertical="center"/>
    </xf>
    <xf numFmtId="0" fontId="9" fillId="0" borderId="0" xfId="1012" applyProtection="1">
      <alignment vertical="center"/>
    </xf>
    <xf numFmtId="0" fontId="9" fillId="2" borderId="0" xfId="1012" applyFill="1" applyProtection="1">
      <alignment vertical="center"/>
    </xf>
    <xf numFmtId="200" fontId="9" fillId="0" borderId="0" xfId="1012" applyNumberFormat="1" applyProtection="1">
      <alignment vertical="center"/>
    </xf>
    <xf numFmtId="0" fontId="2" fillId="0" borderId="0" xfId="1012" applyFont="1" applyFill="1" applyAlignment="1" applyProtection="1">
      <alignment horizontal="center" vertical="center"/>
    </xf>
    <xf numFmtId="0" fontId="8" fillId="0" borderId="0" xfId="1012" applyFont="1" applyFill="1" applyProtection="1">
      <alignment vertical="center"/>
    </xf>
    <xf numFmtId="200" fontId="8" fillId="0" borderId="0" xfId="1012" applyNumberFormat="1" applyFont="1" applyFill="1" applyBorder="1" applyAlignment="1" applyProtection="1">
      <alignment horizontal="right" vertical="center"/>
    </xf>
    <xf numFmtId="0" fontId="27" fillId="0" borderId="1" xfId="1012" applyFont="1" applyFill="1" applyBorder="1" applyAlignment="1" applyProtection="1">
      <alignment horizontal="distributed" vertical="center" wrapText="1" indent="3"/>
    </xf>
    <xf numFmtId="200" fontId="27" fillId="0" borderId="1" xfId="1012" applyNumberFormat="1" applyFont="1" applyFill="1" applyBorder="1" applyAlignment="1" applyProtection="1">
      <alignment horizontal="center" vertical="center" wrapText="1"/>
    </xf>
    <xf numFmtId="0" fontId="27" fillId="0" borderId="1" xfId="0" applyFont="1" applyFill="1" applyBorder="1" applyAlignment="1" applyProtection="1">
      <alignment vertical="center" wrapText="1"/>
    </xf>
    <xf numFmtId="3" fontId="27" fillId="0" borderId="1" xfId="0" applyNumberFormat="1" applyFont="1" applyFill="1" applyBorder="1" applyAlignment="1" applyProtection="1">
      <alignment horizontal="right" vertical="center"/>
    </xf>
    <xf numFmtId="0" fontId="8" fillId="0" borderId="1" xfId="0" applyFont="1" applyFill="1" applyBorder="1" applyAlignment="1" applyProtection="1">
      <alignment vertical="center" wrapText="1"/>
    </xf>
    <xf numFmtId="3" fontId="8" fillId="0" borderId="1" xfId="0" applyNumberFormat="1" applyFont="1" applyFill="1" applyBorder="1" applyAlignment="1" applyProtection="1">
      <alignment horizontal="right" vertical="center"/>
    </xf>
    <xf numFmtId="3" fontId="8" fillId="0" borderId="1" xfId="0" applyNumberFormat="1" applyFont="1" applyFill="1" applyBorder="1" applyAlignment="1" applyProtection="1">
      <alignment horizontal="right" vertical="center"/>
      <protection locked="0"/>
    </xf>
    <xf numFmtId="0" fontId="11" fillId="0" borderId="1" xfId="0" applyFont="1" applyFill="1" applyBorder="1" applyAlignment="1" applyProtection="1">
      <alignment vertical="center" wrapText="1"/>
    </xf>
    <xf numFmtId="0" fontId="12" fillId="0" borderId="1" xfId="0" applyFont="1" applyFill="1" applyBorder="1" applyAlignment="1" applyProtection="1">
      <alignment vertical="center" wrapText="1"/>
    </xf>
    <xf numFmtId="3" fontId="27" fillId="0" borderId="1" xfId="0" applyNumberFormat="1" applyFont="1" applyFill="1" applyBorder="1" applyAlignment="1" applyProtection="1">
      <alignment horizontal="right" vertical="center"/>
      <protection locked="0"/>
    </xf>
    <xf numFmtId="49" fontId="11" fillId="0" borderId="1" xfId="997" applyNumberFormat="1" applyFont="1" applyFill="1" applyBorder="1" applyAlignment="1" applyProtection="1">
      <alignment vertical="center" wrapText="1"/>
    </xf>
    <xf numFmtId="49" fontId="12" fillId="0" borderId="1" xfId="997" applyNumberFormat="1" applyFont="1" applyFill="1" applyBorder="1" applyAlignment="1" applyProtection="1">
      <alignment vertical="center" wrapText="1"/>
    </xf>
    <xf numFmtId="0" fontId="27" fillId="0" borderId="1" xfId="1012" applyFont="1" applyFill="1" applyBorder="1" applyAlignment="1" applyProtection="1">
      <alignment horizontal="distributed" vertical="center" wrapText="1" indent="1"/>
    </xf>
    <xf numFmtId="0" fontId="27" fillId="0" borderId="1" xfId="1012" applyFont="1" applyFill="1" applyBorder="1" applyAlignment="1" applyProtection="1">
      <alignment horizontal="left" vertical="center" wrapText="1"/>
    </xf>
    <xf numFmtId="0" fontId="8" fillId="0" borderId="1" xfId="1012" applyFont="1" applyFill="1" applyBorder="1" applyAlignment="1" applyProtection="1">
      <alignment horizontal="left" vertical="center" wrapText="1"/>
    </xf>
    <xf numFmtId="0" fontId="27" fillId="0" borderId="1" xfId="1011" applyFont="1" applyFill="1" applyBorder="1" applyAlignment="1" applyProtection="1">
      <alignment horizontal="left" vertical="center" wrapText="1"/>
    </xf>
    <xf numFmtId="0" fontId="37" fillId="0" borderId="0" xfId="1012" applyFont="1">
      <alignment vertical="center"/>
    </xf>
    <xf numFmtId="0" fontId="33" fillId="0" borderId="0" xfId="1012" applyFont="1" applyAlignment="1">
      <alignment horizontal="center" vertical="center"/>
    </xf>
    <xf numFmtId="0" fontId="33" fillId="0" borderId="0" xfId="1012" applyFont="1">
      <alignment vertical="center"/>
    </xf>
    <xf numFmtId="200" fontId="9" fillId="0" borderId="0" xfId="1012" applyNumberFormat="1">
      <alignment vertical="center"/>
    </xf>
    <xf numFmtId="0" fontId="2" fillId="0" borderId="0" xfId="1012" applyFont="1" applyFill="1" applyAlignment="1">
      <alignment horizontal="center" vertical="center"/>
    </xf>
    <xf numFmtId="0" fontId="8" fillId="0" borderId="0" xfId="1012" applyFont="1" applyFill="1">
      <alignment vertical="center"/>
    </xf>
    <xf numFmtId="0" fontId="38" fillId="0" borderId="0" xfId="1012" applyFont="1" applyFill="1">
      <alignment vertical="center"/>
    </xf>
    <xf numFmtId="200" fontId="8" fillId="0" borderId="0" xfId="1012" applyNumberFormat="1" applyFont="1" applyFill="1" applyAlignment="1">
      <alignment horizontal="right" vertical="center"/>
    </xf>
    <xf numFmtId="0" fontId="27" fillId="0" borderId="1" xfId="1012" applyFont="1" applyFill="1" applyBorder="1" applyAlignment="1">
      <alignment horizontal="distributed" vertical="center" wrapText="1" indent="3"/>
    </xf>
    <xf numFmtId="49" fontId="11" fillId="0" borderId="1" xfId="997" applyNumberFormat="1" applyFont="1" applyFill="1" applyBorder="1" applyAlignment="1">
      <alignment vertical="center" wrapText="1"/>
    </xf>
    <xf numFmtId="49" fontId="12" fillId="0" borderId="1" xfId="997" applyNumberFormat="1" applyFont="1" applyFill="1" applyBorder="1" applyAlignment="1">
      <alignment vertical="center" wrapText="1"/>
    </xf>
    <xf numFmtId="0" fontId="27" fillId="0" borderId="1" xfId="1012" applyFont="1" applyFill="1" applyBorder="1" applyAlignment="1">
      <alignment vertical="center" wrapText="1"/>
    </xf>
    <xf numFmtId="0" fontId="8" fillId="0" borderId="1" xfId="1012" applyFont="1" applyFill="1" applyBorder="1" applyAlignment="1">
      <alignment horizontal="left" vertical="center"/>
    </xf>
    <xf numFmtId="188" fontId="8" fillId="0" borderId="1" xfId="23" applyNumberFormat="1" applyFont="1" applyFill="1" applyBorder="1" applyAlignment="1">
      <alignment horizontal="right" vertical="center" wrapText="1"/>
    </xf>
    <xf numFmtId="0" fontId="27" fillId="0" borderId="1" xfId="1012" applyFont="1" applyFill="1" applyBorder="1" applyAlignment="1">
      <alignment horizontal="distributed" vertical="center" indent="1"/>
    </xf>
    <xf numFmtId="0" fontId="27" fillId="0" borderId="1" xfId="1011" applyFont="1" applyFill="1" applyBorder="1" applyAlignment="1">
      <alignment horizontal="left" vertical="center"/>
    </xf>
    <xf numFmtId="0" fontId="37" fillId="0" borderId="0" xfId="1012" applyFont="1" applyFill="1" applyProtection="1">
      <alignment vertical="center"/>
    </xf>
    <xf numFmtId="0" fontId="33" fillId="0" borderId="0" xfId="1012" applyFont="1" applyFill="1" applyAlignment="1" applyProtection="1">
      <alignment horizontal="center" vertical="center"/>
    </xf>
    <xf numFmtId="0" fontId="9" fillId="0" borderId="0" xfId="1012" applyFill="1" applyProtection="1">
      <alignment vertical="center"/>
    </xf>
    <xf numFmtId="200" fontId="9" fillId="0" borderId="0" xfId="1012" applyNumberFormat="1" applyFill="1" applyProtection="1">
      <alignment vertical="center"/>
    </xf>
    <xf numFmtId="0" fontId="27" fillId="0" borderId="1" xfId="1011" applyFont="1" applyFill="1" applyBorder="1" applyAlignment="1" applyProtection="1">
      <alignment horizontal="left" vertical="center"/>
    </xf>
    <xf numFmtId="0" fontId="8" fillId="0" borderId="1" xfId="1012" applyFont="1" applyFill="1" applyBorder="1" applyAlignment="1" applyProtection="1">
      <alignment horizontal="left" vertical="center"/>
    </xf>
    <xf numFmtId="0" fontId="1" fillId="0" borderId="0" xfId="0" applyFont="1" applyFill="1" applyBorder="1" applyAlignment="1"/>
    <xf numFmtId="0" fontId="39" fillId="0" borderId="0"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17" xfId="0" applyFont="1" applyFill="1" applyBorder="1" applyAlignment="1">
      <alignment horizontal="center" vertical="center"/>
    </xf>
    <xf numFmtId="0" fontId="12" fillId="0" borderId="0" xfId="0" applyFont="1" applyAlignment="1">
      <alignment horizontal="right"/>
    </xf>
    <xf numFmtId="0" fontId="27" fillId="0" borderId="2" xfId="1016" applyFont="1" applyBorder="1" applyAlignment="1">
      <alignment horizontal="center" vertical="center"/>
    </xf>
    <xf numFmtId="0" fontId="27" fillId="0" borderId="16" xfId="1016" applyFont="1" applyBorder="1" applyAlignment="1">
      <alignment horizontal="center" vertical="center"/>
    </xf>
    <xf numFmtId="0" fontId="27" fillId="0" borderId="14" xfId="1016" applyFont="1" applyBorder="1" applyAlignment="1">
      <alignment horizontal="center" vertical="center"/>
    </xf>
    <xf numFmtId="0" fontId="27" fillId="0" borderId="4" xfId="1016" applyFont="1" applyBorder="1" applyAlignment="1">
      <alignment horizontal="center" vertical="center"/>
    </xf>
    <xf numFmtId="49" fontId="27" fillId="0" borderId="1" xfId="783" applyNumberFormat="1" applyFont="1" applyFill="1" applyBorder="1" applyAlignment="1" applyProtection="1">
      <alignment horizontal="center" vertical="center"/>
    </xf>
    <xf numFmtId="10" fontId="34" fillId="0" borderId="1" xfId="0" applyNumberFormat="1" applyFont="1" applyFill="1" applyBorder="1" applyAlignment="1">
      <alignment horizontal="center" vertical="center"/>
    </xf>
    <xf numFmtId="0" fontId="34" fillId="0" borderId="1" xfId="0" applyFont="1" applyFill="1" applyBorder="1" applyAlignment="1"/>
    <xf numFmtId="0" fontId="5" fillId="0" borderId="0" xfId="0" applyFont="1" applyFill="1" applyBorder="1" applyAlignment="1">
      <alignment horizontal="left" vertical="top" wrapText="1"/>
    </xf>
    <xf numFmtId="0" fontId="2" fillId="0" borderId="0" xfId="834" applyFont="1" applyAlignment="1">
      <alignment horizontal="center" vertical="center" shrinkToFit="1"/>
    </xf>
    <xf numFmtId="0" fontId="41" fillId="0" borderId="0" xfId="913" applyFont="1" applyAlignment="1"/>
    <xf numFmtId="0" fontId="27" fillId="0" borderId="1" xfId="1016" applyFont="1" applyBorder="1" applyAlignment="1">
      <alignment horizontal="center" vertical="center" wrapText="1"/>
    </xf>
    <xf numFmtId="0" fontId="27" fillId="0" borderId="1" xfId="0" applyFont="1" applyBorder="1" applyAlignment="1">
      <alignment horizontal="left" vertical="center"/>
    </xf>
    <xf numFmtId="184" fontId="27" fillId="0" borderId="1" xfId="23" applyNumberFormat="1" applyFont="1" applyBorder="1" applyAlignment="1">
      <alignment horizontal="right" vertical="center" wrapText="1"/>
    </xf>
    <xf numFmtId="183" fontId="9" fillId="0" borderId="0" xfId="32" applyNumberFormat="1" applyFont="1" applyFill="1" applyBorder="1" applyAlignment="1" applyProtection="1">
      <alignment vertical="center"/>
    </xf>
    <xf numFmtId="0" fontId="34" fillId="0" borderId="1" xfId="0" applyFont="1" applyFill="1" applyBorder="1" applyAlignment="1">
      <alignment horizontal="left" vertical="center"/>
    </xf>
    <xf numFmtId="184" fontId="12" fillId="0" borderId="5" xfId="0" applyNumberFormat="1" applyFont="1" applyBorder="1" applyAlignment="1">
      <alignment horizontal="right" vertical="center" wrapText="1"/>
    </xf>
    <xf numFmtId="184" fontId="11" fillId="0" borderId="5" xfId="0" applyNumberFormat="1" applyFont="1" applyBorder="1" applyAlignment="1">
      <alignment horizontal="right" vertical="center" wrapText="1"/>
    </xf>
    <xf numFmtId="0" fontId="9" fillId="0" borderId="0" xfId="1012" applyFont="1" applyFill="1">
      <alignment vertical="center"/>
    </xf>
    <xf numFmtId="0" fontId="9" fillId="0" borderId="0" xfId="1012" applyFont="1">
      <alignment vertical="center"/>
    </xf>
    <xf numFmtId="200" fontId="9" fillId="0" borderId="0" xfId="1012" applyNumberFormat="1" applyFont="1">
      <alignment vertical="center"/>
    </xf>
    <xf numFmtId="0" fontId="32" fillId="0" borderId="0" xfId="761" applyFont="1" applyAlignment="1">
      <alignment horizontal="center" vertical="center"/>
    </xf>
    <xf numFmtId="0" fontId="10" fillId="0" borderId="0" xfId="761" applyFont="1" applyAlignment="1">
      <alignment horizontal="center" vertical="center"/>
    </xf>
    <xf numFmtId="0" fontId="12" fillId="0" borderId="0" xfId="761" applyFont="1" applyFill="1" applyAlignment="1">
      <alignment horizontal="left"/>
    </xf>
    <xf numFmtId="201" fontId="42" fillId="0" borderId="1" xfId="0" applyNumberFormat="1" applyFont="1" applyFill="1" applyBorder="1" applyAlignment="1">
      <alignment vertical="center" wrapText="1"/>
    </xf>
    <xf numFmtId="201" fontId="27" fillId="0" borderId="1" xfId="917" applyNumberFormat="1" applyFont="1" applyFill="1" applyBorder="1" applyAlignment="1">
      <alignment horizontal="center" vertical="center"/>
    </xf>
    <xf numFmtId="0" fontId="10" fillId="0" borderId="0" xfId="761" applyFont="1" applyBorder="1" applyAlignment="1">
      <alignment horizontal="center" vertical="center"/>
    </xf>
    <xf numFmtId="0" fontId="12" fillId="0" borderId="0" xfId="761" applyFont="1" applyBorder="1" applyAlignment="1">
      <alignment horizontal="left" vertical="center"/>
    </xf>
    <xf numFmtId="0" fontId="12" fillId="0" borderId="0" xfId="761" applyFont="1" applyBorder="1" applyAlignment="1">
      <alignment horizontal="right" vertical="center"/>
    </xf>
    <xf numFmtId="0" fontId="27" fillId="0" borderId="1" xfId="0" applyFont="1" applyBorder="1" applyAlignment="1">
      <alignment horizontal="center" vertical="center" wrapText="1"/>
    </xf>
    <xf numFmtId="202" fontId="11" fillId="0" borderId="1" xfId="762" applyNumberFormat="1" applyFont="1" applyFill="1" applyBorder="1" applyAlignment="1">
      <alignment horizontal="left" vertical="center"/>
    </xf>
    <xf numFmtId="184" fontId="11" fillId="0" borderId="1" xfId="762" applyNumberFormat="1" applyFont="1" applyFill="1" applyBorder="1" applyAlignment="1">
      <alignment horizontal="right" vertical="center" wrapText="1"/>
    </xf>
    <xf numFmtId="202" fontId="12" fillId="0" borderId="1" xfId="762" applyNumberFormat="1" applyFont="1" applyFill="1" applyBorder="1" applyAlignment="1">
      <alignment horizontal="left" vertical="center"/>
    </xf>
    <xf numFmtId="184" fontId="12" fillId="0" borderId="1" xfId="762" applyNumberFormat="1" applyFont="1" applyFill="1" applyBorder="1" applyAlignment="1">
      <alignment horizontal="right" vertical="center" wrapText="1"/>
    </xf>
    <xf numFmtId="184" fontId="12" fillId="0" borderId="1" xfId="0" applyNumberFormat="1" applyFont="1" applyBorder="1" applyAlignment="1">
      <alignment horizontal="right" vertical="center" wrapText="1"/>
    </xf>
    <xf numFmtId="0" fontId="11" fillId="0" borderId="1" xfId="762" applyFont="1" applyFill="1" applyBorder="1" applyAlignment="1">
      <alignment horizontal="center" vertical="center"/>
    </xf>
    <xf numFmtId="0" fontId="7" fillId="0" borderId="0" xfId="1012" applyFont="1" applyFill="1" applyAlignment="1">
      <alignment horizontal="center" vertical="center" wrapText="1"/>
    </xf>
    <xf numFmtId="0" fontId="26" fillId="0" borderId="0" xfId="1012" applyFont="1" applyFill="1">
      <alignment vertical="center"/>
    </xf>
    <xf numFmtId="200" fontId="9" fillId="0" borderId="0" xfId="1012" applyNumberFormat="1" applyFill="1">
      <alignment vertical="center"/>
    </xf>
    <xf numFmtId="0" fontId="12" fillId="0" borderId="0" xfId="1012" applyFont="1" applyFill="1">
      <alignment vertical="center"/>
    </xf>
    <xf numFmtId="200" fontId="8" fillId="0" borderId="0" xfId="1012" applyNumberFormat="1" applyFont="1" applyFill="1" applyBorder="1" applyAlignment="1">
      <alignment horizontal="right" vertical="center"/>
    </xf>
    <xf numFmtId="49" fontId="27" fillId="0" borderId="1" xfId="0" applyNumberFormat="1" applyFont="1" applyFill="1" applyBorder="1" applyAlignment="1">
      <alignment vertical="center" wrapText="1"/>
    </xf>
    <xf numFmtId="184" fontId="27" fillId="0" borderId="1" xfId="23" applyNumberFormat="1" applyFont="1" applyFill="1" applyBorder="1" applyAlignment="1" applyProtection="1">
      <alignment horizontal="right" vertical="center" wrapText="1" shrinkToFit="1"/>
      <protection locked="0"/>
    </xf>
    <xf numFmtId="183" fontId="27" fillId="0" borderId="1" xfId="32" applyNumberFormat="1" applyFont="1" applyFill="1" applyBorder="1" applyAlignment="1" applyProtection="1">
      <alignment horizontal="right" vertical="center" wrapText="1" shrinkToFit="1"/>
      <protection locked="0"/>
    </xf>
    <xf numFmtId="49" fontId="8" fillId="0" borderId="1" xfId="0" applyNumberFormat="1" applyFont="1" applyFill="1" applyBorder="1" applyAlignment="1">
      <alignment vertical="center" wrapText="1"/>
    </xf>
    <xf numFmtId="184" fontId="9" fillId="2" borderId="1" xfId="511" applyNumberFormat="1" applyFont="1" applyFill="1" applyBorder="1" applyAlignment="1">
      <alignment horizontal="right" vertical="center"/>
    </xf>
    <xf numFmtId="184" fontId="8" fillId="0" borderId="1" xfId="23" applyNumberFormat="1" applyFont="1" applyFill="1" applyBorder="1" applyAlignment="1" applyProtection="1">
      <alignment horizontal="right" vertical="center" wrapText="1"/>
      <protection locked="0"/>
    </xf>
    <xf numFmtId="49" fontId="27" fillId="0" borderId="1" xfId="0" applyNumberFormat="1" applyFont="1" applyFill="1" applyBorder="1" applyAlignment="1">
      <alignment horizontal="center" vertical="center" wrapText="1"/>
    </xf>
    <xf numFmtId="184" fontId="27" fillId="0" borderId="1" xfId="23" applyNumberFormat="1" applyFont="1" applyFill="1" applyBorder="1" applyAlignment="1" applyProtection="1">
      <alignment horizontal="right" vertical="center" wrapText="1"/>
      <protection locked="0"/>
    </xf>
    <xf numFmtId="184" fontId="9" fillId="0" borderId="1" xfId="0" applyNumberFormat="1" applyFont="1" applyFill="1" applyBorder="1" applyAlignment="1">
      <alignment horizontal="right" vertical="center" shrinkToFit="1"/>
    </xf>
    <xf numFmtId="184" fontId="8" fillId="0" borderId="1" xfId="23" applyNumberFormat="1" applyFont="1" applyFill="1" applyBorder="1" applyAlignment="1" applyProtection="1">
      <alignment horizontal="right" vertical="center" wrapText="1" shrinkToFit="1"/>
      <protection locked="0"/>
    </xf>
    <xf numFmtId="184" fontId="33" fillId="2" borderId="1" xfId="511" applyNumberFormat="1" applyFont="1" applyFill="1" applyBorder="1" applyAlignment="1">
      <alignment horizontal="right" vertical="center"/>
    </xf>
    <xf numFmtId="184" fontId="9" fillId="0" borderId="1" xfId="511" applyNumberFormat="1" applyFont="1" applyFill="1" applyBorder="1" applyAlignment="1">
      <alignment horizontal="right" vertical="center"/>
    </xf>
    <xf numFmtId="184" fontId="9" fillId="2" borderId="1" xfId="0" applyNumberFormat="1" applyFont="1" applyFill="1" applyBorder="1" applyAlignment="1">
      <alignment horizontal="right" vertical="center" shrinkToFit="1"/>
    </xf>
    <xf numFmtId="184" fontId="9" fillId="0" borderId="1" xfId="0" applyNumberFormat="1" applyFont="1" applyFill="1" applyBorder="1" applyAlignment="1">
      <alignment horizontal="right" vertical="center"/>
    </xf>
    <xf numFmtId="184" fontId="9" fillId="2" borderId="1" xfId="0" applyNumberFormat="1" applyFont="1" applyFill="1" applyBorder="1" applyAlignment="1">
      <alignment horizontal="right" vertical="center"/>
    </xf>
    <xf numFmtId="184" fontId="8" fillId="0" borderId="1" xfId="23" applyNumberFormat="1" applyFont="1" applyFill="1" applyBorder="1" applyAlignment="1" applyProtection="1">
      <alignment horizontal="right" wrapText="1"/>
      <protection locked="0"/>
    </xf>
    <xf numFmtId="0" fontId="11" fillId="0" borderId="1" xfId="0" applyFont="1" applyFill="1" applyBorder="1" applyAlignment="1">
      <alignment vertical="center" wrapText="1"/>
    </xf>
    <xf numFmtId="0" fontId="12" fillId="0" borderId="1" xfId="0" applyFont="1" applyFill="1" applyBorder="1" applyAlignment="1">
      <alignment vertical="center" wrapText="1"/>
    </xf>
    <xf numFmtId="184" fontId="9" fillId="2" borderId="1" xfId="511" applyNumberFormat="1" applyFont="1" applyFill="1" applyBorder="1" applyAlignment="1">
      <alignment horizontal="right" vertical="center" shrinkToFit="1"/>
    </xf>
    <xf numFmtId="184" fontId="27" fillId="0" borderId="1" xfId="23" applyNumberFormat="1" applyFont="1" applyFill="1" applyBorder="1" applyAlignment="1" applyProtection="1">
      <alignment vertical="center" wrapText="1"/>
      <protection locked="0"/>
    </xf>
    <xf numFmtId="0" fontId="27" fillId="0" borderId="1" xfId="1012" applyFont="1" applyFill="1" applyBorder="1" applyAlignment="1">
      <alignment horizontal="center" vertical="center" wrapText="1"/>
    </xf>
    <xf numFmtId="0" fontId="0" fillId="0" borderId="0" xfId="0" applyFill="1" applyAlignment="1" applyProtection="1"/>
    <xf numFmtId="0" fontId="27" fillId="2" borderId="0" xfId="1012" applyFont="1" applyFill="1" applyAlignment="1" applyProtection="1">
      <alignment horizontal="center" vertical="center" wrapText="1"/>
    </xf>
    <xf numFmtId="0" fontId="8" fillId="2" borderId="0" xfId="1012" applyFont="1" applyFill="1" applyProtection="1">
      <alignment vertical="center"/>
    </xf>
    <xf numFmtId="0" fontId="9" fillId="2" borderId="0" xfId="1011" applyFill="1" applyProtection="1">
      <alignment vertical="center"/>
    </xf>
    <xf numFmtId="200" fontId="9" fillId="2" borderId="0" xfId="1012" applyNumberFormat="1" applyFill="1" applyProtection="1">
      <alignment vertical="center"/>
    </xf>
    <xf numFmtId="0" fontId="0" fillId="0" borderId="0" xfId="0" applyAlignment="1" applyProtection="1"/>
    <xf numFmtId="0" fontId="43" fillId="0" borderId="0" xfId="1012" applyFont="1" applyFill="1" applyProtection="1">
      <alignment vertical="center"/>
    </xf>
    <xf numFmtId="0" fontId="38" fillId="0" borderId="0" xfId="1012" applyFont="1" applyFill="1" applyProtection="1">
      <alignment vertical="center"/>
    </xf>
    <xf numFmtId="0" fontId="27" fillId="0" borderId="1" xfId="1012" applyFont="1" applyFill="1" applyBorder="1" applyAlignment="1" applyProtection="1">
      <alignment horizontal="center" vertical="center" wrapText="1"/>
    </xf>
    <xf numFmtId="0" fontId="27" fillId="0" borderId="1" xfId="1012" applyNumberFormat="1" applyFont="1" applyFill="1" applyBorder="1" applyAlignment="1" applyProtection="1">
      <alignment vertical="center" wrapText="1"/>
    </xf>
    <xf numFmtId="0" fontId="8" fillId="0" borderId="1" xfId="1012" applyNumberFormat="1" applyFont="1" applyFill="1" applyBorder="1" applyAlignment="1" applyProtection="1">
      <alignment vertical="center" wrapText="1"/>
    </xf>
    <xf numFmtId="49" fontId="27" fillId="0" borderId="1" xfId="0" applyNumberFormat="1" applyFont="1" applyFill="1" applyBorder="1" applyAlignment="1" applyProtection="1">
      <alignment horizontal="distributed" vertical="center" wrapText="1"/>
    </xf>
    <xf numFmtId="0" fontId="8" fillId="0" borderId="1" xfId="1011" applyFont="1" applyFill="1" applyBorder="1" applyAlignment="1" applyProtection="1">
      <alignment horizontal="left" vertical="center" wrapText="1"/>
    </xf>
    <xf numFmtId="0" fontId="27" fillId="0" borderId="1" xfId="1012" applyNumberFormat="1" applyFont="1" applyFill="1" applyBorder="1" applyAlignment="1" applyProtection="1">
      <alignment horizontal="distributed" vertical="center"/>
    </xf>
    <xf numFmtId="0" fontId="27" fillId="0" borderId="0" xfId="1012" applyFont="1" applyFill="1" applyAlignment="1">
      <alignment horizontal="center" vertical="center" wrapText="1"/>
    </xf>
    <xf numFmtId="0" fontId="9" fillId="0" borderId="0" xfId="1011" applyFill="1">
      <alignment vertical="center"/>
    </xf>
    <xf numFmtId="200" fontId="27" fillId="0" borderId="0" xfId="1012" applyNumberFormat="1" applyFont="1" applyFill="1" applyAlignment="1">
      <alignment horizontal="center" vertical="center" wrapText="1"/>
    </xf>
    <xf numFmtId="184" fontId="8" fillId="0" borderId="1" xfId="1022" applyNumberFormat="1" applyFont="1" applyFill="1" applyBorder="1" applyAlignment="1" applyProtection="1">
      <alignment vertical="center" wrapText="1"/>
    </xf>
    <xf numFmtId="0" fontId="37" fillId="0" borderId="0" xfId="1011" applyFont="1" applyFill="1" applyAlignment="1">
      <alignment horizontal="center" vertical="center"/>
    </xf>
    <xf numFmtId="49" fontId="8" fillId="0" borderId="1" xfId="1022" applyNumberFormat="1" applyFont="1" applyFill="1" applyBorder="1" applyAlignment="1" applyProtection="1">
      <alignment horizontal="left" vertical="center" wrapText="1"/>
    </xf>
    <xf numFmtId="183" fontId="8" fillId="0" borderId="1" xfId="32" applyNumberFormat="1" applyFont="1" applyFill="1" applyBorder="1" applyAlignment="1" applyProtection="1">
      <alignment vertical="center" wrapText="1"/>
      <protection locked="0"/>
    </xf>
    <xf numFmtId="0" fontId="8" fillId="0" borderId="1" xfId="1012" applyNumberFormat="1" applyFont="1" applyFill="1" applyBorder="1" applyAlignment="1">
      <alignment horizontal="left" vertical="center" wrapText="1"/>
    </xf>
    <xf numFmtId="0" fontId="8" fillId="0" borderId="1" xfId="1012" applyNumberFormat="1" applyFont="1" applyFill="1" applyBorder="1" applyAlignment="1">
      <alignment vertical="center" wrapText="1"/>
    </xf>
    <xf numFmtId="184" fontId="0" fillId="0" borderId="0" xfId="0" applyNumberFormat="1" applyFill="1" applyAlignment="1"/>
    <xf numFmtId="200" fontId="8" fillId="0" borderId="1" xfId="1011" applyNumberFormat="1" applyFont="1" applyFill="1" applyBorder="1" applyAlignment="1" applyProtection="1">
      <alignment vertical="center" wrapText="1"/>
      <protection locked="0"/>
    </xf>
    <xf numFmtId="0" fontId="27" fillId="0" borderId="1" xfId="1012" applyNumberFormat="1" applyFont="1" applyFill="1" applyBorder="1" applyAlignment="1">
      <alignment horizontal="left" vertical="center" wrapText="1"/>
    </xf>
    <xf numFmtId="0" fontId="27" fillId="0" borderId="1" xfId="1012" applyFont="1" applyFill="1" applyBorder="1" applyAlignment="1">
      <alignment horizontal="distributed" vertical="center" wrapText="1" indent="2"/>
    </xf>
    <xf numFmtId="3" fontId="0" fillId="0" borderId="0" xfId="0" applyNumberFormat="1" applyFill="1" applyAlignment="1"/>
    <xf numFmtId="200" fontId="27" fillId="0" borderId="0" xfId="1012" applyNumberFormat="1" applyFont="1" applyFill="1" applyAlignment="1" applyProtection="1">
      <alignment horizontal="center" vertical="center" wrapText="1"/>
    </xf>
    <xf numFmtId="0" fontId="37" fillId="0" borderId="0" xfId="1011" applyFont="1" applyFill="1" applyAlignment="1" applyProtection="1">
      <alignment horizontal="center" vertical="center"/>
    </xf>
  </cellXfs>
  <cellStyles count="1333">
    <cellStyle name="常规" xfId="0" builtinId="0"/>
    <cellStyle name="货币[0]" xfId="1" builtinId="7"/>
    <cellStyle name="强调文字颜色 2 3 2" xfId="2"/>
    <cellStyle name="输入" xfId="3" builtinId="20"/>
    <cellStyle name="汇总 6" xfId="4"/>
    <cellStyle name="Accent5 9" xfId="5"/>
    <cellStyle name="货币" xfId="6" builtinId="4"/>
    <cellStyle name="部门 4" xfId="7"/>
    <cellStyle name="_ET_STYLE_NoName_00__Book1_1 2 2 2" xfId="8"/>
    <cellStyle name="20% - 强调文字颜色 3" xfId="9" builtinId="38"/>
    <cellStyle name="百分比 2 8 2" xfId="10"/>
    <cellStyle name="好 3 2 2" xfId="11"/>
    <cellStyle name="args.style" xfId="12"/>
    <cellStyle name="Accent1 5" xfId="13"/>
    <cellStyle name="常规 3 2 3 2" xfId="14"/>
    <cellStyle name="Accent2 - 20% 2" xfId="15"/>
    <cellStyle name="_Book1_2 2" xfId="16"/>
    <cellStyle name="常规 3 4 3" xfId="17"/>
    <cellStyle name="Accent2 - 40%" xfId="18"/>
    <cellStyle name="千位分隔[0]" xfId="19" builtinId="6"/>
    <cellStyle name="常规 26 2" xfId="20"/>
    <cellStyle name="40% - 强调文字颜色 3" xfId="21" builtinId="39"/>
    <cellStyle name="差" xfId="22" builtinId="27"/>
    <cellStyle name="千位分隔" xfId="23" builtinId="3"/>
    <cellStyle name="60% - 强调文字颜色 3" xfId="24" builtinId="40"/>
    <cellStyle name="Accent6 4" xfId="25"/>
    <cellStyle name="好_0605石屏县 2 2" xfId="26"/>
    <cellStyle name="Input [yellow] 4" xfId="27"/>
    <cellStyle name="Accent2 - 60%" xfId="28"/>
    <cellStyle name="日期" xfId="29"/>
    <cellStyle name="60% - 强调文字颜色 6 3 2" xfId="30"/>
    <cellStyle name="超链接" xfId="31" builtinId="8"/>
    <cellStyle name="百分比" xfId="32" builtinId="5"/>
    <cellStyle name="差_Book1 2" xfId="33"/>
    <cellStyle name="Accent4 5" xfId="34"/>
    <cellStyle name="60% - 强调文字颜色 4 2 2 2" xfId="35"/>
    <cellStyle name="已访问的超链接" xfId="36" builtinId="9"/>
    <cellStyle name="注释" xfId="37" builtinId="10"/>
    <cellStyle name="60% - 强调文字颜色 2 3" xfId="38"/>
    <cellStyle name="_ET_STYLE_NoName_00__Sheet3" xfId="39"/>
    <cellStyle name="Accent6 3" xfId="40"/>
    <cellStyle name="Accent5 - 60% 2 2" xfId="41"/>
    <cellStyle name="60% - 强调文字颜色 2" xfId="42" builtinId="36"/>
    <cellStyle name="Accent3 4 2" xfId="43"/>
    <cellStyle name="百分比 7" xfId="44"/>
    <cellStyle name="标题 4" xfId="45" builtinId="19"/>
    <cellStyle name="警告文本" xfId="46" builtinId="11"/>
    <cellStyle name="常规 6 5" xfId="47"/>
    <cellStyle name="常规 4 2 2 3" xfId="48"/>
    <cellStyle name="60% - 强调文字颜色 2 2 2" xfId="49"/>
    <cellStyle name="标题" xfId="50" builtinId="15"/>
    <cellStyle name="解释性文本" xfId="51" builtinId="53"/>
    <cellStyle name="标题 1 5 2" xfId="52"/>
    <cellStyle name="Accent1 - 60% 2 2" xfId="53"/>
    <cellStyle name="百分比 4" xfId="54"/>
    <cellStyle name="标题 1" xfId="55" builtinId="16"/>
    <cellStyle name="百分比 5" xfId="56"/>
    <cellStyle name="差 7" xfId="57"/>
    <cellStyle name="0,0_x000d__x000a_NA_x000d__x000a_" xfId="58"/>
    <cellStyle name="60% - 强调文字颜色 2 2 2 2" xfId="59"/>
    <cellStyle name="标题 2" xfId="60" builtinId="17"/>
    <cellStyle name="Accent6 2" xfId="61"/>
    <cellStyle name="60% - 强调文字颜色 1" xfId="62" builtinId="32"/>
    <cellStyle name="Accent4 2 2" xfId="63"/>
    <cellStyle name="百分比 6" xfId="64"/>
    <cellStyle name="标题 3" xfId="65" builtinId="18"/>
    <cellStyle name="Accent6 5" xfId="66"/>
    <cellStyle name="60% - 强调文字颜色 4" xfId="67" builtinId="44"/>
    <cellStyle name="输出" xfId="68" builtinId="21"/>
    <cellStyle name="计算" xfId="69" builtinId="22"/>
    <cellStyle name="40% - 强调文字颜色 4 2" xfId="70"/>
    <cellStyle name="检查单元格" xfId="71" builtinId="23"/>
    <cellStyle name="20% - 强调文字颜色 6" xfId="72" builtinId="50"/>
    <cellStyle name="强调文字颜色 2" xfId="73" builtinId="33"/>
    <cellStyle name="常规 2 2 2 5" xfId="74"/>
    <cellStyle name="PSHeading 4" xfId="75"/>
    <cellStyle name="链接单元格" xfId="76" builtinId="24"/>
    <cellStyle name="60% - 强调文字颜色 4 2 3" xfId="77"/>
    <cellStyle name="汇总" xfId="78" builtinId="25"/>
    <cellStyle name="好" xfId="79" builtinId="26"/>
    <cellStyle name="20% - 强调文字颜色 3 3" xfId="80"/>
    <cellStyle name="适中" xfId="81" builtinId="28"/>
    <cellStyle name="20% - 强调文字颜色 5" xfId="82" builtinId="46"/>
    <cellStyle name="强调文字颜色 1" xfId="83" builtinId="29"/>
    <cellStyle name="常规 2 2 2 4" xfId="84"/>
    <cellStyle name="编号 3 2" xfId="85"/>
    <cellStyle name="20% - 强调文字颜色 1" xfId="86" builtinId="30"/>
    <cellStyle name="Accent6 - 20% 2 2" xfId="87"/>
    <cellStyle name="40% - 强调文字颜色 1" xfId="88" builtinId="31"/>
    <cellStyle name="20% - 强调文字颜色 2" xfId="89" builtinId="34"/>
    <cellStyle name="40% - 强调文字颜色 2" xfId="90" builtinId="35"/>
    <cellStyle name="Accent2 - 40% 2" xfId="91"/>
    <cellStyle name="强调文字颜色 3" xfId="92" builtinId="37"/>
    <cellStyle name="PSChar" xfId="93"/>
    <cellStyle name="好_2008年地州对账表(国库资金）" xfId="94"/>
    <cellStyle name="Accent2 - 40% 3" xfId="95"/>
    <cellStyle name="强调文字颜色 4" xfId="96" builtinId="41"/>
    <cellStyle name="20% - 强调文字颜色 4" xfId="97" builtinId="42"/>
    <cellStyle name="40% - 强调文字颜色 4" xfId="98" builtinId="43"/>
    <cellStyle name="强调文字颜色 5" xfId="99" builtinId="45"/>
    <cellStyle name="60% - 强调文字颜色 5 2 2 2" xfId="100"/>
    <cellStyle name="40% - 强调文字颜色 5" xfId="101" builtinId="47"/>
    <cellStyle name="标题 1 4 2" xfId="102"/>
    <cellStyle name="Accent6 6" xfId="103"/>
    <cellStyle name="60% - 强调文字颜色 5" xfId="104" builtinId="48"/>
    <cellStyle name="强调文字颜色 6" xfId="105" builtinId="49"/>
    <cellStyle name="_弱电系统设备配置报价清单" xfId="106"/>
    <cellStyle name="40% - 强调文字颜色 6" xfId="107" builtinId="51"/>
    <cellStyle name="标题 1 4 3" xfId="108"/>
    <cellStyle name="Accent6 7" xfId="109"/>
    <cellStyle name="60% - 强调文字颜色 6" xfId="110" builtinId="52"/>
    <cellStyle name="常规 2 12 2" xfId="111"/>
    <cellStyle name="Accent2 - 20% 3" xfId="112"/>
    <cellStyle name="_Book1_2 3" xfId="113"/>
    <cellStyle name="_ET_STYLE_NoName_00__Book1" xfId="114"/>
    <cellStyle name="_ET_STYLE_NoName_00_" xfId="115"/>
    <cellStyle name="_Book1_1" xfId="116"/>
    <cellStyle name="_20100326高清市院遂宁检察院1080P配置清单26日改" xfId="117"/>
    <cellStyle name="Accent2 - 20% 2 2" xfId="118"/>
    <cellStyle name="百分比 2 2 4" xfId="119"/>
    <cellStyle name="_Book1_2 2 2" xfId="120"/>
    <cellStyle name="百分比 2 2 5" xfId="121"/>
    <cellStyle name="百分比 2 10 2" xfId="122"/>
    <cellStyle name="_Book1_2 2 3" xfId="123"/>
    <cellStyle name="百分比 2 2 4 2" xfId="124"/>
    <cellStyle name="_Book1_2 2 2 2" xfId="125"/>
    <cellStyle name="_Book1_3 2" xfId="126"/>
    <cellStyle name="常规 2 7 2" xfId="127"/>
    <cellStyle name="_Book1" xfId="128"/>
    <cellStyle name="常规 3 2 3" xfId="129"/>
    <cellStyle name="Accent2 - 20%" xfId="130"/>
    <cellStyle name="_Book1_2" xfId="131"/>
    <cellStyle name="百分比 2 3 4" xfId="132"/>
    <cellStyle name="_Book1_2 3 2" xfId="133"/>
    <cellStyle name="_Book1_2 4" xfId="134"/>
    <cellStyle name="超级链接 2" xfId="135"/>
    <cellStyle name="Accent1 4 2" xfId="136"/>
    <cellStyle name="_Book1_3" xfId="137"/>
    <cellStyle name="Accent5 - 60% 3" xfId="138"/>
    <cellStyle name="_ET_STYLE_NoName_00__Book1_1" xfId="139"/>
    <cellStyle name="_ET_STYLE_NoName_00__Book1_1 2" xfId="140"/>
    <cellStyle name="_ET_STYLE_NoName_00__Book1_1 2 2" xfId="141"/>
    <cellStyle name="_ET_STYLE_NoName_00__Book1_1 2 3" xfId="142"/>
    <cellStyle name="标题 2 2 2 2" xfId="143"/>
    <cellStyle name="Percent [2]" xfId="144"/>
    <cellStyle name="百分比 2 7 2" xfId="145"/>
    <cellStyle name="_ET_STYLE_NoName_00__Book1_1 3" xfId="146"/>
    <cellStyle name="超级链接" xfId="147"/>
    <cellStyle name="Accent1 4" xfId="148"/>
    <cellStyle name="_ET_STYLE_NoName_00__Book1_1 3 2" xfId="149"/>
    <cellStyle name="_ET_STYLE_NoName_00__Book1_1 4" xfId="150"/>
    <cellStyle name="Accent5 4" xfId="151"/>
    <cellStyle name="_关闭破产企业已移交地方管理中小学校退休教师情况明细表(1)" xfId="152"/>
    <cellStyle name="0,0_x005f_x000d__x005f_x000a_NA_x005f_x000d__x005f_x000a_" xfId="153"/>
    <cellStyle name="20% - 强调文字颜色 1 2" xfId="154"/>
    <cellStyle name="20% - 强调文字颜色 1 2 2" xfId="155"/>
    <cellStyle name="强调文字颜色 2 2 2 2" xfId="156"/>
    <cellStyle name="20% - 强调文字颜色 1 3" xfId="157"/>
    <cellStyle name="Accent1 - 20% 2" xfId="158"/>
    <cellStyle name="20% - 强调文字颜色 2 2" xfId="159"/>
    <cellStyle name="20% - 强调文字颜色 2 2 2" xfId="160"/>
    <cellStyle name="60% - 强调文字颜色 3 2 2 2" xfId="161"/>
    <cellStyle name="20% - 强调文字颜色 2 3" xfId="162"/>
    <cellStyle name="常规 3 2 5" xfId="163"/>
    <cellStyle name="20% - 强调文字颜色 3 2" xfId="164"/>
    <cellStyle name="20% - 强调文字颜色 3 2 2" xfId="165"/>
    <cellStyle name="Mon閠aire_!!!GO" xfId="166"/>
    <cellStyle name="常规 3 3 5" xfId="167"/>
    <cellStyle name="20% - 强调文字颜色 4 2" xfId="168"/>
    <cellStyle name="常规 3 3 5 2" xfId="169"/>
    <cellStyle name="20% - 强调文字颜色 4 2 2" xfId="170"/>
    <cellStyle name="Accent6 - 60% 2 2" xfId="171"/>
    <cellStyle name="常规 3 3 6" xfId="172"/>
    <cellStyle name="20% - 强调文字颜色 4 3" xfId="173"/>
    <cellStyle name="20% - 强调文字颜色 5 2" xfId="174"/>
    <cellStyle name="20% - 强调文字颜色 5 2 2" xfId="175"/>
    <cellStyle name="20% - 强调文字颜色 5 3" xfId="176"/>
    <cellStyle name="20% - 强调文字颜色 6 2" xfId="177"/>
    <cellStyle name="20% - 强调文字颜色 6 2 2" xfId="178"/>
    <cellStyle name="Accent6 - 20% 3" xfId="179"/>
    <cellStyle name="20% - 强调文字颜色 6 3" xfId="180"/>
    <cellStyle name="40% - 强调文字颜色 1 2" xfId="181"/>
    <cellStyle name="40% - 强调文字颜色 1 2 2" xfId="182"/>
    <cellStyle name="Accent1" xfId="183"/>
    <cellStyle name="常规 9 2" xfId="184"/>
    <cellStyle name="40% - 强调文字颜色 1 3" xfId="185"/>
    <cellStyle name="40% - 强调文字颜色 2 2" xfId="186"/>
    <cellStyle name="40% - 强调文字颜色 2 2 2" xfId="187"/>
    <cellStyle name="40% - 强调文字颜色 2 3" xfId="188"/>
    <cellStyle name="40% - 强调文字颜色 3 2" xfId="189"/>
    <cellStyle name="40% - 强调文字颜色 3 2 2" xfId="190"/>
    <cellStyle name="40% - 强调文字颜色 3 3" xfId="191"/>
    <cellStyle name="40% - 强调文字颜色 4 2 2" xfId="192"/>
    <cellStyle name="Accent6 - 20% 2" xfId="193"/>
    <cellStyle name="40% - 强调文字颜色 4 3" xfId="194"/>
    <cellStyle name="好 2 3" xfId="195"/>
    <cellStyle name="40% - 强调文字颜色 5 2" xfId="196"/>
    <cellStyle name="60% - 强调文字颜色 4 3" xfId="197"/>
    <cellStyle name="40% - 强调文字颜色 5 2 2" xfId="198"/>
    <cellStyle name="好 2 4" xfId="199"/>
    <cellStyle name="40% - 强调文字颜色 5 3" xfId="200"/>
    <cellStyle name="标题 2 2 4" xfId="201"/>
    <cellStyle name="适中 2 2" xfId="202"/>
    <cellStyle name="百分比 2 9" xfId="203"/>
    <cellStyle name="好 3 3" xfId="204"/>
    <cellStyle name="40% - 强调文字颜色 6 2" xfId="205"/>
    <cellStyle name="适中 2 2 2" xfId="206"/>
    <cellStyle name="百分比 2 9 2" xfId="207"/>
    <cellStyle name="Accent2 5" xfId="208"/>
    <cellStyle name="40% - 强调文字颜色 6 2 2" xfId="209"/>
    <cellStyle name="好 3 4" xfId="210"/>
    <cellStyle name="40% - 强调文字颜色 6 3" xfId="211"/>
    <cellStyle name="输出 3 4" xfId="212"/>
    <cellStyle name="Accent6 2 2" xfId="213"/>
    <cellStyle name="60% - 强调文字颜色 1 2" xfId="214"/>
    <cellStyle name="60% - 强调文字颜色 1 2 2" xfId="215"/>
    <cellStyle name="好 7" xfId="216"/>
    <cellStyle name="标题 3 2 4" xfId="217"/>
    <cellStyle name="60% - 强调文字颜色 1 2 2 2" xfId="218"/>
    <cellStyle name="百分比 2 3 4 2" xfId="219"/>
    <cellStyle name="60% - 强调文字颜色 1 2 3" xfId="220"/>
    <cellStyle name="60% - 强调文字颜色 1 3" xfId="221"/>
    <cellStyle name="60% - 强调文字颜色 1 3 2" xfId="222"/>
    <cellStyle name="输出 4 4" xfId="223"/>
    <cellStyle name="常规 5" xfId="224"/>
    <cellStyle name="Accent6 3 2" xfId="225"/>
    <cellStyle name="60% - 强调文字颜色 2 2" xfId="226"/>
    <cellStyle name="Accent6 - 60%" xfId="227"/>
    <cellStyle name="60% - 强调文字颜色 2 2 3" xfId="228"/>
    <cellStyle name="注释 2" xfId="229"/>
    <cellStyle name="60% - 强调文字颜色 2 3 2" xfId="230"/>
    <cellStyle name="Accent6 4 2" xfId="231"/>
    <cellStyle name="60% - 强调文字颜色 3 2" xfId="232"/>
    <cellStyle name="60% - 强调文字颜色 3 2 2" xfId="233"/>
    <cellStyle name="60% - 强调文字颜色 3 2 3" xfId="234"/>
    <cellStyle name="Accent5 - 40% 2" xfId="235"/>
    <cellStyle name="60% - 强调文字颜色 3 3" xfId="236"/>
    <cellStyle name="Accent5 - 40% 2 2" xfId="237"/>
    <cellStyle name="60% - 强调文字颜色 3 3 2" xfId="238"/>
    <cellStyle name="Accent6 5 2" xfId="239"/>
    <cellStyle name="60% - 强调文字颜色 4 2" xfId="240"/>
    <cellStyle name="60% - 强调文字颜色 4 2 2" xfId="241"/>
    <cellStyle name="常规 20" xfId="242"/>
    <cellStyle name="常规 15" xfId="243"/>
    <cellStyle name="60% - 强调文字颜色 4 3 2" xfId="244"/>
    <cellStyle name="标题 1 4 2 2" xfId="245"/>
    <cellStyle name="60% - 强调文字颜色 5 2" xfId="246"/>
    <cellStyle name="60% - 强调文字颜色 5 2 2" xfId="247"/>
    <cellStyle name="百分比 2 10" xfId="248"/>
    <cellStyle name="60% - 强调文字颜色 5 2 3" xfId="249"/>
    <cellStyle name="60% - 强调文字颜色 5 3" xfId="250"/>
    <cellStyle name="RowLevel_0" xfId="251"/>
    <cellStyle name="60% - 强调文字颜色 5 3 2" xfId="252"/>
    <cellStyle name="60% - 强调文字颜色 6 2" xfId="253"/>
    <cellStyle name="强调文字颜色 5 2 3" xfId="254"/>
    <cellStyle name="Header2" xfId="255"/>
    <cellStyle name="60% - 强调文字颜色 6 2 2" xfId="256"/>
    <cellStyle name="Header2 2" xfId="257"/>
    <cellStyle name="60% - 强调文字颜色 6 2 2 2" xfId="258"/>
    <cellStyle name="60% - 强调文字颜色 6 2 3" xfId="259"/>
    <cellStyle name="60% - 强调文字颜色 6 3" xfId="260"/>
    <cellStyle name="6mal" xfId="261"/>
    <cellStyle name="Accent4 9" xfId="262"/>
    <cellStyle name="强调文字颜色 2 2 2" xfId="263"/>
    <cellStyle name="Accent1 - 20%" xfId="264"/>
    <cellStyle name="Accent5 - 20%" xfId="265"/>
    <cellStyle name="Accent1 - 20% 2 2" xfId="266"/>
    <cellStyle name="Accent1 - 20% 3" xfId="267"/>
    <cellStyle name="标题 6 2 2" xfId="268"/>
    <cellStyle name="Accent6 9" xfId="269"/>
    <cellStyle name="Accent1 - 40%" xfId="270"/>
    <cellStyle name="Accent1 - 40% 2" xfId="271"/>
    <cellStyle name="Accent1 - 40% 2 2" xfId="272"/>
    <cellStyle name="PSHeading 3 2" xfId="273"/>
    <cellStyle name="Accent1 - 40% 3" xfId="274"/>
    <cellStyle name="Accent1 - 60%" xfId="275"/>
    <cellStyle name="标题 1 5" xfId="276"/>
    <cellStyle name="Accent1 - 60% 2" xfId="277"/>
    <cellStyle name="标题 1 6" xfId="278"/>
    <cellStyle name="Accent1 - 60% 3" xfId="279"/>
    <cellStyle name="Accent1 2" xfId="280"/>
    <cellStyle name="Date 3" xfId="281"/>
    <cellStyle name="Accent1 2 2" xfId="282"/>
    <cellStyle name="Currency [0]_!!!GO" xfId="283"/>
    <cellStyle name="Accent1 3" xfId="284"/>
    <cellStyle name="Accent1 3 2" xfId="285"/>
    <cellStyle name="Accent1 5 2" xfId="286"/>
    <cellStyle name="sstot" xfId="287"/>
    <cellStyle name="常规 2 2 3 2" xfId="288"/>
    <cellStyle name="Accent1 6" xfId="289"/>
    <cellStyle name="常规 2 2 3 3" xfId="290"/>
    <cellStyle name="Accent1 7" xfId="291"/>
    <cellStyle name="常规 2 2 3 4" xfId="292"/>
    <cellStyle name="差_1110洱源 2" xfId="293"/>
    <cellStyle name="Accent1 8" xfId="294"/>
    <cellStyle name="差_1110洱源 3" xfId="295"/>
    <cellStyle name="Accent1 9" xfId="296"/>
    <cellStyle name="强调文字颜色 5 2 2 2" xfId="297"/>
    <cellStyle name="Header1 2" xfId="298"/>
    <cellStyle name="Accent2" xfId="299"/>
    <cellStyle name="输入 2 4" xfId="300"/>
    <cellStyle name="Accent2 - 40% 2 2" xfId="301"/>
    <cellStyle name="Accent2 - 60% 2" xfId="302"/>
    <cellStyle name="Accent5 - 40% 3" xfId="303"/>
    <cellStyle name="Accent2 - 60% 2 2" xfId="304"/>
    <cellStyle name="Accent2 - 60% 3" xfId="305"/>
    <cellStyle name="Accent2 2" xfId="306"/>
    <cellStyle name="t" xfId="307"/>
    <cellStyle name="Accent2 2 2" xfId="308"/>
    <cellStyle name="Accent2 3" xfId="309"/>
    <cellStyle name="Accent2 3 2" xfId="310"/>
    <cellStyle name="Accent2 4" xfId="311"/>
    <cellStyle name="Accent2 4 2" xfId="312"/>
    <cellStyle name="百分比 2 9 2 2" xfId="313"/>
    <cellStyle name="Accent2 5 2" xfId="314"/>
    <cellStyle name="常规 2 2 11" xfId="315"/>
    <cellStyle name="百分比 2 9 3" xfId="316"/>
    <cellStyle name="Date" xfId="317"/>
    <cellStyle name="常规 2 2 4 2" xfId="318"/>
    <cellStyle name="Accent2 6" xfId="319"/>
    <cellStyle name="Accent2 7" xfId="320"/>
    <cellStyle name="Accent2 8" xfId="321"/>
    <cellStyle name="Accent2 9" xfId="322"/>
    <cellStyle name="Accent3" xfId="323"/>
    <cellStyle name="Milliers_!!!GO" xfId="324"/>
    <cellStyle name="Accent5 2" xfId="325"/>
    <cellStyle name="Accent3 - 20%" xfId="326"/>
    <cellStyle name="标题 1 3" xfId="327"/>
    <cellStyle name="常规 2 2 7" xfId="328"/>
    <cellStyle name="百分比 4 3" xfId="329"/>
    <cellStyle name="Accent5 2 2" xfId="330"/>
    <cellStyle name="Accent3 - 20% 2" xfId="331"/>
    <cellStyle name="标题 1 3 2" xfId="332"/>
    <cellStyle name="汇总 3" xfId="333"/>
    <cellStyle name="Accent5 6" xfId="334"/>
    <cellStyle name="Accent3 - 20% 2 2" xfId="335"/>
    <cellStyle name="标题 1 4" xfId="336"/>
    <cellStyle name="Accent3 - 20% 3" xfId="337"/>
    <cellStyle name="Mon閠aire [0]_!!!GO" xfId="338"/>
    <cellStyle name="Accent4 3 2" xfId="339"/>
    <cellStyle name="Accent3 - 40%" xfId="340"/>
    <cellStyle name="Accent3 - 40% 2" xfId="341"/>
    <cellStyle name="Accent3 - 40% 2 2" xfId="342"/>
    <cellStyle name="Accent4 - 60%" xfId="343"/>
    <cellStyle name="捠壿 [0.00]_Region Orders (2)" xfId="344"/>
    <cellStyle name="常规 15 2 2" xfId="345"/>
    <cellStyle name="百分比 2 6 2" xfId="346"/>
    <cellStyle name="Accent3 - 40% 3" xfId="347"/>
    <cellStyle name="Accent4 5 2" xfId="348"/>
    <cellStyle name="Accent3 - 60%" xfId="349"/>
    <cellStyle name="好_M01-1 3" xfId="350"/>
    <cellStyle name="Accent3 - 60% 2" xfId="351"/>
    <cellStyle name="编号" xfId="352"/>
    <cellStyle name="Accent3 - 60% 2 2" xfId="353"/>
    <cellStyle name="Accent3 - 60% 3" xfId="354"/>
    <cellStyle name="Accent3 2" xfId="355"/>
    <cellStyle name="comma zerodec" xfId="356"/>
    <cellStyle name="Accent3 2 2" xfId="357"/>
    <cellStyle name="Accent3 3" xfId="358"/>
    <cellStyle name="Accent3 3 2" xfId="359"/>
    <cellStyle name="Accent3 4" xfId="360"/>
    <cellStyle name="Accent3 5" xfId="361"/>
    <cellStyle name="Accent3 5 2" xfId="362"/>
    <cellStyle name="Moneda_96 Risk" xfId="363"/>
    <cellStyle name="常规 2 2 5 2" xfId="364"/>
    <cellStyle name="Accent3 6" xfId="365"/>
    <cellStyle name="Accent3 7" xfId="366"/>
    <cellStyle name="Accent3 8" xfId="367"/>
    <cellStyle name="百分比 2" xfId="368"/>
    <cellStyle name="Accent3 9" xfId="369"/>
    <cellStyle name="Accent4" xfId="370"/>
    <cellStyle name="百分比 2 2 2" xfId="371"/>
    <cellStyle name="Accent4 - 20%" xfId="372"/>
    <cellStyle name="百分比 2 2 2 2" xfId="373"/>
    <cellStyle name="Accent4 - 20% 2" xfId="374"/>
    <cellStyle name="百分比 2 2 2 2 2" xfId="375"/>
    <cellStyle name="Accent4 - 20% 2 2" xfId="376"/>
    <cellStyle name="强调 2 2" xfId="377"/>
    <cellStyle name="百分比 2 2 2 3" xfId="378"/>
    <cellStyle name="Accent4 - 20% 3" xfId="379"/>
    <cellStyle name="百分比 2 4 2" xfId="380"/>
    <cellStyle name="Accent4 - 40%" xfId="381"/>
    <cellStyle name="百分比 2 4 2 2" xfId="382"/>
    <cellStyle name="Accent6 - 40%" xfId="383"/>
    <cellStyle name="Accent4 - 40% 2" xfId="384"/>
    <cellStyle name="商品名称 4" xfId="385"/>
    <cellStyle name="Accent6 - 40% 2" xfId="386"/>
    <cellStyle name="Accent4 - 40% 2 2" xfId="387"/>
    <cellStyle name="Accent4 - 40% 3" xfId="388"/>
    <cellStyle name="Accent4 - 60% 2" xfId="389"/>
    <cellStyle name="Accent4 - 60% 2 2" xfId="390"/>
    <cellStyle name="Accent4 - 60% 3" xfId="391"/>
    <cellStyle name="PSSpacer" xfId="392"/>
    <cellStyle name="Accent6" xfId="393"/>
    <cellStyle name="Accent4 2" xfId="394"/>
    <cellStyle name="New Times Roman" xfId="395"/>
    <cellStyle name="Accent4 3" xfId="396"/>
    <cellStyle name="Accent4 4" xfId="397"/>
    <cellStyle name="Accent4 4 2" xfId="398"/>
    <cellStyle name="PSHeading 5" xfId="399"/>
    <cellStyle name="标题 1 2 2" xfId="400"/>
    <cellStyle name="常规 2 2 6 2" xfId="401"/>
    <cellStyle name="Accent4 6" xfId="402"/>
    <cellStyle name="百分比 4 2 2" xfId="403"/>
    <cellStyle name="标题 1 2 3" xfId="404"/>
    <cellStyle name="Accent4 7" xfId="405"/>
    <cellStyle name="标题 1 2 4" xfId="406"/>
    <cellStyle name="Accent4 8" xfId="407"/>
    <cellStyle name="Accent5" xfId="408"/>
    <cellStyle name="Accent5 - 20% 2" xfId="409"/>
    <cellStyle name="Accent5 - 20% 2 2" xfId="410"/>
    <cellStyle name="Input [yellow] 2 2 2" xfId="411"/>
    <cellStyle name="Accent5 - 20% 3" xfId="412"/>
    <cellStyle name="Accent5 - 40%" xfId="413"/>
    <cellStyle name="标题 2 3 3" xfId="414"/>
    <cellStyle name="Accent5 - 60%" xfId="415"/>
    <cellStyle name="Accent5 - 60% 2" xfId="416"/>
    <cellStyle name="Category" xfId="417"/>
    <cellStyle name="Accent5 3" xfId="418"/>
    <cellStyle name="标题 2 3" xfId="419"/>
    <cellStyle name="Category 2" xfId="420"/>
    <cellStyle name="Accent5 3 2" xfId="421"/>
    <cellStyle name="标题 3 3" xfId="422"/>
    <cellStyle name="Comma [0]_!!!GO" xfId="423"/>
    <cellStyle name="Accent5 4 2" xfId="424"/>
    <cellStyle name="汇总 2" xfId="425"/>
    <cellStyle name="Accent5 5" xfId="426"/>
    <cellStyle name="汇总 2 2" xfId="427"/>
    <cellStyle name="Accent5 5 2" xfId="428"/>
    <cellStyle name="标题 1 3 3" xfId="429"/>
    <cellStyle name="汇总 4" xfId="430"/>
    <cellStyle name="Accent5 7" xfId="431"/>
    <cellStyle name="标题 1 3 4" xfId="432"/>
    <cellStyle name="百分比 2 3 2 2 2" xfId="433"/>
    <cellStyle name="汇总 5" xfId="434"/>
    <cellStyle name="Accent5 8" xfId="435"/>
    <cellStyle name="Accent6 - 20%" xfId="436"/>
    <cellStyle name="Accent6 - 40% 2 2" xfId="437"/>
    <cellStyle name="ColLevel_0" xfId="438"/>
    <cellStyle name="Accent6 - 40% 3" xfId="439"/>
    <cellStyle name="Accent6 - 60% 2" xfId="440"/>
    <cellStyle name="Accent6 - 60% 3" xfId="441"/>
    <cellStyle name="标题 1 4 4" xfId="442"/>
    <cellStyle name="Accent6 8" xfId="443"/>
    <cellStyle name="百分比 2 4 3" xfId="444"/>
    <cellStyle name="Comma_!!!GO" xfId="445"/>
    <cellStyle name="分级显示列_1_Book1" xfId="446"/>
    <cellStyle name="标题 3 3 2" xfId="447"/>
    <cellStyle name="Currency_!!!GO" xfId="448"/>
    <cellStyle name="标题 2 3 4" xfId="449"/>
    <cellStyle name="Currency1" xfId="450"/>
    <cellStyle name="Date 2" xfId="451"/>
    <cellStyle name="Date 2 2" xfId="452"/>
    <cellStyle name="Dollar (zero dec)" xfId="453"/>
    <cellStyle name="标题 2 2" xfId="454"/>
    <cellStyle name="常规 2 3 6" xfId="455"/>
    <cellStyle name="百分比 5 2" xfId="456"/>
    <cellStyle name="Grey" xfId="457"/>
    <cellStyle name="强调文字颜色 5 2 2" xfId="458"/>
    <cellStyle name="Header1" xfId="459"/>
    <cellStyle name="Header2 2 2" xfId="460"/>
    <cellStyle name="Header2 3" xfId="461"/>
    <cellStyle name="千位分隔 2 4" xfId="462"/>
    <cellStyle name="Input [yellow]" xfId="463"/>
    <cellStyle name="千位分隔 2 4 2" xfId="464"/>
    <cellStyle name="Input [yellow] 2" xfId="465"/>
    <cellStyle name="Input [yellow] 2 2" xfId="466"/>
    <cellStyle name="Input [yellow] 2 3" xfId="467"/>
    <cellStyle name="Input [yellow] 3" xfId="468"/>
    <cellStyle name="Input [yellow] 3 2" xfId="469"/>
    <cellStyle name="Input Cells" xfId="470"/>
    <cellStyle name="Linked Cells" xfId="471"/>
    <cellStyle name="Millares [0]_96 Risk" xfId="472"/>
    <cellStyle name="常规 2 2 2 2" xfId="473"/>
    <cellStyle name="Millares_96 Risk" xfId="474"/>
    <cellStyle name="千位分隔 2 3 2" xfId="475"/>
    <cellStyle name="Milliers [0]_!!!GO" xfId="476"/>
    <cellStyle name="Moneda [0]_96 Risk" xfId="477"/>
    <cellStyle name="数量 3" xfId="478"/>
    <cellStyle name="标题 1 2 2 2" xfId="479"/>
    <cellStyle name="Month" xfId="480"/>
    <cellStyle name="Month 2" xfId="481"/>
    <cellStyle name="百分比 10" xfId="482"/>
    <cellStyle name="PSHeading 2" xfId="483"/>
    <cellStyle name="no dec" xfId="484"/>
    <cellStyle name="PSHeading 2 2" xfId="485"/>
    <cellStyle name="no dec 2" xfId="486"/>
    <cellStyle name="PSHeading 2 2 2" xfId="487"/>
    <cellStyle name="no dec 2 2" xfId="488"/>
    <cellStyle name="百分比 3 3 2" xfId="489"/>
    <cellStyle name="PSHeading 2 3" xfId="490"/>
    <cellStyle name="no dec 3" xfId="491"/>
    <cellStyle name="Normal - Style1" xfId="492"/>
    <cellStyle name="百分比 2 5 2" xfId="493"/>
    <cellStyle name="Normal_!!!GO" xfId="494"/>
    <cellStyle name="PSInt" xfId="495"/>
    <cellStyle name="per.style" xfId="496"/>
    <cellStyle name="常规 2 3 4" xfId="497"/>
    <cellStyle name="t_HVAC Equipment (3)" xfId="498"/>
    <cellStyle name="Percent [2] 2" xfId="499"/>
    <cellStyle name="Percent_!!!GO" xfId="500"/>
    <cellStyle name="百分比 8" xfId="501"/>
    <cellStyle name="Pourcentage_pldt" xfId="502"/>
    <cellStyle name="PSChar 2" xfId="503"/>
    <cellStyle name="编号 2 2" xfId="504"/>
    <cellStyle name="PSHeading 3 3" xfId="505"/>
    <cellStyle name="PSDate" xfId="506"/>
    <cellStyle name="编号 2 2 2" xfId="507"/>
    <cellStyle name="PSDate 2" xfId="508"/>
    <cellStyle name="PSDec" xfId="509"/>
    <cellStyle name="编号 4" xfId="510"/>
    <cellStyle name="常规 10" xfId="511"/>
    <cellStyle name="PSDec 2" xfId="512"/>
    <cellStyle name="PSHeading" xfId="513"/>
    <cellStyle name="PSHeading 2 2 3" xfId="514"/>
    <cellStyle name="PSHeading 2 4" xfId="515"/>
    <cellStyle name="PSHeading 3" xfId="516"/>
    <cellStyle name="PSInt 2" xfId="517"/>
    <cellStyle name="PSSpacer 2" xfId="518"/>
    <cellStyle name="sstot 2" xfId="519"/>
    <cellStyle name="Standard_AREAS" xfId="520"/>
    <cellStyle name="t 2" xfId="521"/>
    <cellStyle name="常规 2 3 4 2" xfId="522"/>
    <cellStyle name="t_HVAC Equipment (3) 2" xfId="523"/>
    <cellStyle name="百分比 2 11" xfId="524"/>
    <cellStyle name="千位分隔 2 2" xfId="525"/>
    <cellStyle name="百分比 2 3 5" xfId="526"/>
    <cellStyle name="百分比 2 11 2" xfId="527"/>
    <cellStyle name="百分比 7 2" xfId="528"/>
    <cellStyle name="百分比 2 12" xfId="529"/>
    <cellStyle name="标题 10" xfId="530"/>
    <cellStyle name="百分比 2 2" xfId="531"/>
    <cellStyle name="百分比 2 2 3" xfId="532"/>
    <cellStyle name="百分比 2 2 3 2" xfId="533"/>
    <cellStyle name="百分比 2 3" xfId="534"/>
    <cellStyle name="常规_Sheet3" xfId="535"/>
    <cellStyle name="百分比 2 3 2" xfId="536"/>
    <cellStyle name="百分比 2 3 2 2" xfId="537"/>
    <cellStyle name="百分比 2 3 2 3" xfId="538"/>
    <cellStyle name="百分比 2 3 3" xfId="539"/>
    <cellStyle name="百分比 2 3 3 2" xfId="540"/>
    <cellStyle name="百分比 2 4" xfId="541"/>
    <cellStyle name="百分比 2 4 3 2" xfId="542"/>
    <cellStyle name="百分比 2 4 4" xfId="543"/>
    <cellStyle name="百分比 2 5" xfId="544"/>
    <cellStyle name="常规 15 2" xfId="545"/>
    <cellStyle name="百分比 2 6" xfId="546"/>
    <cellStyle name="标题 2 2 2" xfId="547"/>
    <cellStyle name="常规 15 3" xfId="548"/>
    <cellStyle name="百分比 2 7" xfId="549"/>
    <cellStyle name="标题 2 2 3" xfId="550"/>
    <cellStyle name="百分比 2 8" xfId="551"/>
    <cellStyle name="百分比 3" xfId="552"/>
    <cellStyle name="百分比 3 2" xfId="553"/>
    <cellStyle name="百分比 3 2 2" xfId="554"/>
    <cellStyle name="百分比 3 3" xfId="555"/>
    <cellStyle name="编号 2" xfId="556"/>
    <cellStyle name="百分比 3 4" xfId="557"/>
    <cellStyle name="标题 1 2" xfId="558"/>
    <cellStyle name="常规 2 2 6" xfId="559"/>
    <cellStyle name="百分比 4 2" xfId="560"/>
    <cellStyle name="标题 3 2" xfId="561"/>
    <cellStyle name="百分比 6 2" xfId="562"/>
    <cellStyle name="百分比 8 2" xfId="563"/>
    <cellStyle name="百分比 9" xfId="564"/>
    <cellStyle name="百分比 9 2" xfId="565"/>
    <cellStyle name="捠壿_Region Orders (2)" xfId="566"/>
    <cellStyle name="编号 2 3" xfId="567"/>
    <cellStyle name="编号 3" xfId="568"/>
    <cellStyle name="标题 1 3 2 2" xfId="569"/>
    <cellStyle name="标题 1 5 3" xfId="570"/>
    <cellStyle name="标题 2 4 2" xfId="571"/>
    <cellStyle name="标题 1 7" xfId="572"/>
    <cellStyle name="标题 2 3 2" xfId="573"/>
    <cellStyle name="标题 2 3 2 2" xfId="574"/>
    <cellStyle name="标题 2 4" xfId="575"/>
    <cellStyle name="标题 2 4 2 2" xfId="576"/>
    <cellStyle name="好 5 2" xfId="577"/>
    <cellStyle name="标题 3 2 2 2" xfId="578"/>
    <cellStyle name="标题 2 4 3" xfId="579"/>
    <cellStyle name="标题 2 4 4" xfId="580"/>
    <cellStyle name="标题 2 5" xfId="581"/>
    <cellStyle name="标题 2 7" xfId="582"/>
    <cellStyle name="标题 2 5 2" xfId="583"/>
    <cellStyle name="标题 2 5 3" xfId="584"/>
    <cellStyle name="标题 2 6" xfId="585"/>
    <cellStyle name="好 5" xfId="586"/>
    <cellStyle name="标题 3 2 2" xfId="587"/>
    <cellStyle name="好 6" xfId="588"/>
    <cellStyle name="标题 3 2 3" xfId="589"/>
    <cellStyle name="标题 3 3 2 2" xfId="590"/>
    <cellStyle name="标题 3 3 3" xfId="591"/>
    <cellStyle name="标题 3 3 4" xfId="592"/>
    <cellStyle name="标题 3 4" xfId="593"/>
    <cellStyle name="标题 3 4 2" xfId="594"/>
    <cellStyle name="标题 3 4 2 2" xfId="595"/>
    <cellStyle name="标题 3 4 3" xfId="596"/>
    <cellStyle name="标题 3 4 4" xfId="597"/>
    <cellStyle name="标题 3 5" xfId="598"/>
    <cellStyle name="标题 3 5 2" xfId="599"/>
    <cellStyle name="标题 3 5 3" xfId="600"/>
    <cellStyle name="标题 3 6" xfId="601"/>
    <cellStyle name="数量 2 2 2" xfId="602"/>
    <cellStyle name="标题 3 7" xfId="603"/>
    <cellStyle name="千位分隔 3" xfId="604"/>
    <cellStyle name="标题 4 2" xfId="605"/>
    <cellStyle name="千位分隔 3 2" xfId="606"/>
    <cellStyle name="标题 4 2 2" xfId="607"/>
    <cellStyle name="千位分隔 3 2 2" xfId="608"/>
    <cellStyle name="标题 4 2 2 2" xfId="609"/>
    <cellStyle name="千位分隔 3 3" xfId="610"/>
    <cellStyle name="标题 4 2 3" xfId="611"/>
    <cellStyle name="标题 4 2 4" xfId="612"/>
    <cellStyle name="千位分隔 4" xfId="613"/>
    <cellStyle name="标题 4 3" xfId="614"/>
    <cellStyle name="千位分隔 4 2" xfId="615"/>
    <cellStyle name="标题 4 3 2" xfId="616"/>
    <cellStyle name="标题 4 3 2 2" xfId="617"/>
    <cellStyle name="标题 4 3 3" xfId="618"/>
    <cellStyle name="标题 4 3 4" xfId="619"/>
    <cellStyle name="千位分隔 5" xfId="620"/>
    <cellStyle name="标题 4 4" xfId="621"/>
    <cellStyle name="千位分隔 5 2" xfId="622"/>
    <cellStyle name="标题 4 4 2" xfId="623"/>
    <cellStyle name="标题 4 4 2 2" xfId="624"/>
    <cellStyle name="标题 4 4 3" xfId="625"/>
    <cellStyle name="标题 4 4 4" xfId="626"/>
    <cellStyle name="千位分隔 6" xfId="627"/>
    <cellStyle name="标题 4 5" xfId="628"/>
    <cellStyle name="千位分隔 6 2" xfId="629"/>
    <cellStyle name="标题 4 5 2" xfId="630"/>
    <cellStyle name="标题 4 5 3" xfId="631"/>
    <cellStyle name="千位分隔 7" xfId="632"/>
    <cellStyle name="标题 4 6" xfId="633"/>
    <cellStyle name="千位分隔 8" xfId="634"/>
    <cellStyle name="标题 4 7" xfId="635"/>
    <cellStyle name="标题 5" xfId="636"/>
    <cellStyle name="标题 5 2" xfId="637"/>
    <cellStyle name="标题 5 2 2" xfId="638"/>
    <cellStyle name="标题 5 3" xfId="639"/>
    <cellStyle name="标题 5 4" xfId="640"/>
    <cellStyle name="标题 6" xfId="641"/>
    <cellStyle name="标题 6 2" xfId="642"/>
    <cellStyle name="标题 6 3" xfId="643"/>
    <cellStyle name="标题 6 4" xfId="644"/>
    <cellStyle name="标题 7" xfId="645"/>
    <cellStyle name="标题 7 2" xfId="646"/>
    <cellStyle name="标题 7 2 2" xfId="647"/>
    <cellStyle name="标题 7 3" xfId="648"/>
    <cellStyle name="标题 7 4" xfId="649"/>
    <cellStyle name="标题 8" xfId="650"/>
    <cellStyle name="常规 2 7" xfId="651"/>
    <cellStyle name="标题 8 2" xfId="652"/>
    <cellStyle name="输入 2" xfId="653"/>
    <cellStyle name="常规 2 8" xfId="654"/>
    <cellStyle name="标题 8 3" xfId="655"/>
    <cellStyle name="标题 9" xfId="656"/>
    <cellStyle name="标题1" xfId="657"/>
    <cellStyle name="标题1 2" xfId="658"/>
    <cellStyle name="标题1 2 2" xfId="659"/>
    <cellStyle name="标题1 2 2 2" xfId="660"/>
    <cellStyle name="差 5 2" xfId="661"/>
    <cellStyle name="标题1 2 3" xfId="662"/>
    <cellStyle name="标题1 3" xfId="663"/>
    <cellStyle name="标题1 3 2" xfId="664"/>
    <cellStyle name="标题1 4" xfId="665"/>
    <cellStyle name="表标题" xfId="666"/>
    <cellStyle name="表标题 2" xfId="667"/>
    <cellStyle name="部门" xfId="668"/>
    <cellStyle name="部门 2" xfId="669"/>
    <cellStyle name="部门 2 2" xfId="670"/>
    <cellStyle name="部门 2 2 2" xfId="671"/>
    <cellStyle name="部门 2 3" xfId="672"/>
    <cellStyle name="部门 3" xfId="673"/>
    <cellStyle name="部门 3 2" xfId="674"/>
    <cellStyle name="解释性文本 5" xfId="675"/>
    <cellStyle name="差 2" xfId="676"/>
    <cellStyle name="解释性文本 5 2" xfId="677"/>
    <cellStyle name="差 2 2" xfId="678"/>
    <cellStyle name="差 2 2 2" xfId="679"/>
    <cellStyle name="解释性文本 5 3" xfId="680"/>
    <cellStyle name="差 2 3" xfId="681"/>
    <cellStyle name="差 2 4" xfId="682"/>
    <cellStyle name="解释性文本 6" xfId="683"/>
    <cellStyle name="差 3" xfId="684"/>
    <cellStyle name="差 3 2" xfId="685"/>
    <cellStyle name="差 3 2 2" xfId="686"/>
    <cellStyle name="差 3 3" xfId="687"/>
    <cellStyle name="差 3 4" xfId="688"/>
    <cellStyle name="解释性文本 7" xfId="689"/>
    <cellStyle name="差 4" xfId="690"/>
    <cellStyle name="差 4 2" xfId="691"/>
    <cellStyle name="差 4 2 2" xfId="692"/>
    <cellStyle name="差 4 3" xfId="693"/>
    <cellStyle name="差 4 4" xfId="694"/>
    <cellStyle name="差 5" xfId="695"/>
    <cellStyle name="差 5 3" xfId="696"/>
    <cellStyle name="差_0502通海县 2 2" xfId="697"/>
    <cellStyle name="差 6" xfId="698"/>
    <cellStyle name="差 8" xfId="699"/>
    <cellStyle name="差_0502通海县" xfId="700"/>
    <cellStyle name="差_0502通海县 2" xfId="701"/>
    <cellStyle name="差_0502通海县 3" xfId="702"/>
    <cellStyle name="差_0605石屏" xfId="703"/>
    <cellStyle name="差_0605石屏 2" xfId="704"/>
    <cellStyle name="差_0605石屏 2 2" xfId="705"/>
    <cellStyle name="差_0605石屏 3" xfId="706"/>
    <cellStyle name="差_0605石屏县" xfId="707"/>
    <cellStyle name="差_0605石屏县 2" xfId="708"/>
    <cellStyle name="差_0605石屏县 2 2" xfId="709"/>
    <cellStyle name="差_0605石屏县 3" xfId="710"/>
    <cellStyle name="差_1110洱源" xfId="711"/>
    <cellStyle name="差_1110洱源 2 2" xfId="712"/>
    <cellStyle name="差_11大理" xfId="713"/>
    <cellStyle name="差_11大理 2" xfId="714"/>
    <cellStyle name="差_11大理 2 2" xfId="715"/>
    <cellStyle name="差_11大理 3" xfId="716"/>
    <cellStyle name="差_2007年地州资金往来对账表" xfId="717"/>
    <cellStyle name="差_2007年地州资金往来对账表 2" xfId="718"/>
    <cellStyle name="差_2007年地州资金往来对账表 2 2" xfId="719"/>
    <cellStyle name="差_2007年地州资金往来对账表 3" xfId="720"/>
    <cellStyle name="常规 28" xfId="721"/>
    <cellStyle name="差_2008年地州对账表(国库资金）" xfId="722"/>
    <cellStyle name="差_2008年地州对账表(国库资金） 2" xfId="723"/>
    <cellStyle name="适中 3" xfId="724"/>
    <cellStyle name="差_2008年地州对账表(国库资金） 2 2" xfId="725"/>
    <cellStyle name="差_2008年地州对账表(国库资金） 3" xfId="726"/>
    <cellStyle name="差_Book1" xfId="727"/>
    <cellStyle name="差_M01-1" xfId="728"/>
    <cellStyle name="昗弨_Pacific Region P&amp;L" xfId="729"/>
    <cellStyle name="差_M01-1 2" xfId="730"/>
    <cellStyle name="差_M01-1 2 2" xfId="731"/>
    <cellStyle name="差_M01-1 3" xfId="732"/>
    <cellStyle name="常规 10 2" xfId="733"/>
    <cellStyle name="常规 10 2 2" xfId="734"/>
    <cellStyle name="常规 10 2 2 2" xfId="735"/>
    <cellStyle name="汇总 6 2" xfId="736"/>
    <cellStyle name="常规 10 2 3" xfId="737"/>
    <cellStyle name="常规 10 2_报预算局：2016年云南省及省本级1-7月社保基金预算执行情况表（0823）" xfId="738"/>
    <cellStyle name="常规 10 3" xfId="739"/>
    <cellStyle name="常规 10 41" xfId="740"/>
    <cellStyle name="常规 10 41 2" xfId="741"/>
    <cellStyle name="常规 11" xfId="742"/>
    <cellStyle name="常规 11 2" xfId="743"/>
    <cellStyle name="常规 11 2 2" xfId="744"/>
    <cellStyle name="常规 11 3" xfId="745"/>
    <cellStyle name="常规 11 3 2" xfId="746"/>
    <cellStyle name="链接单元格 3 2 2" xfId="747"/>
    <cellStyle name="常规 11 4" xfId="748"/>
    <cellStyle name="好 4 2" xfId="749"/>
    <cellStyle name="常规 12" xfId="750"/>
    <cellStyle name="好 4 2 2" xfId="751"/>
    <cellStyle name="常规 12 2" xfId="752"/>
    <cellStyle name="好 4 3" xfId="753"/>
    <cellStyle name="常规 13" xfId="754"/>
    <cellStyle name="常规 13 2" xfId="755"/>
    <cellStyle name="好 4 4" xfId="756"/>
    <cellStyle name="常规 14" xfId="757"/>
    <cellStyle name="常规 14 2" xfId="758"/>
    <cellStyle name="检查单元格 2 2 2" xfId="759"/>
    <cellStyle name="常规 21" xfId="760"/>
    <cellStyle name="常规 16" xfId="761"/>
    <cellStyle name="常规 16 2" xfId="762"/>
    <cellStyle name="注释 4 2" xfId="763"/>
    <cellStyle name="常规 22" xfId="764"/>
    <cellStyle name="常规 17" xfId="765"/>
    <cellStyle name="注释 4 2 2" xfId="766"/>
    <cellStyle name="常规 17 2" xfId="767"/>
    <cellStyle name="常规 17 2 2" xfId="768"/>
    <cellStyle name="常规 17 3" xfId="769"/>
    <cellStyle name="注释 4 3" xfId="770"/>
    <cellStyle name="常规 23" xfId="771"/>
    <cellStyle name="常规 18" xfId="772"/>
    <cellStyle name="常规 5 42" xfId="773"/>
    <cellStyle name="常规 18 2" xfId="774"/>
    <cellStyle name="常规 5 42 2" xfId="775"/>
    <cellStyle name="常规 18 2 2" xfId="776"/>
    <cellStyle name="常规 18 3" xfId="777"/>
    <cellStyle name="注释 4 4" xfId="778"/>
    <cellStyle name="常规 24" xfId="779"/>
    <cellStyle name="常规 19" xfId="780"/>
    <cellStyle name="常规 19 10" xfId="781"/>
    <cellStyle name="常规 19 2" xfId="782"/>
    <cellStyle name="常规 19 2 2" xfId="783"/>
    <cellStyle name="常规 19 3" xfId="784"/>
    <cellStyle name="常规 2" xfId="785"/>
    <cellStyle name="强调文字颜色 3 3" xfId="786"/>
    <cellStyle name="常规 2 10" xfId="787"/>
    <cellStyle name="强调文字颜色 3 3 2" xfId="788"/>
    <cellStyle name="常规 2 10 2" xfId="789"/>
    <cellStyle name="常规 2 11" xfId="790"/>
    <cellStyle name="常规 2 11 2" xfId="791"/>
    <cellStyle name="常规 2 12" xfId="792"/>
    <cellStyle name="常规 2 13" xfId="793"/>
    <cellStyle name="常规 2 13 2" xfId="794"/>
    <cellStyle name="常规 2 14" xfId="795"/>
    <cellStyle name="常规 2 14 2" xfId="796"/>
    <cellStyle name="常规 2 15" xfId="797"/>
    <cellStyle name="常规 2 16" xfId="798"/>
    <cellStyle name="常规 2 2" xfId="799"/>
    <cellStyle name="常规 2 2 11 2" xfId="800"/>
    <cellStyle name="常规 2 2 2" xfId="801"/>
    <cellStyle name="常规 2 2 2 2 2" xfId="802"/>
    <cellStyle name="常规 2 2 2 2 2 2" xfId="803"/>
    <cellStyle name="常规 2 2 2 2 3" xfId="804"/>
    <cellStyle name="常规 2 2 2 3" xfId="805"/>
    <cellStyle name="常规 2 2 2 3 2" xfId="806"/>
    <cellStyle name="强调文字颜色 1 2" xfId="807"/>
    <cellStyle name="常规 2 2 2 4 2" xfId="808"/>
    <cellStyle name="常规 2 2 3" xfId="809"/>
    <cellStyle name="常规 2 2 3 2 2" xfId="810"/>
    <cellStyle name="常规 2 2 3 3 2" xfId="811"/>
    <cellStyle name="常规 2 2 4" xfId="812"/>
    <cellStyle name="常规 2 2 5" xfId="813"/>
    <cellStyle name="常规 2 3" xfId="814"/>
    <cellStyle name="常规 2 3 2" xfId="815"/>
    <cellStyle name="常规 2 3 2 2" xfId="816"/>
    <cellStyle name="常规 2 3 2 2 2" xfId="817"/>
    <cellStyle name="常规 2 3 2 2 2 2" xfId="818"/>
    <cellStyle name="常规 2 3 2 2 3" xfId="819"/>
    <cellStyle name="常规 2 3 2 3" xfId="820"/>
    <cellStyle name="常规 2 3 2 3 2" xfId="821"/>
    <cellStyle name="常规 2 3 2 4" xfId="822"/>
    <cellStyle name="常规 2 3 2 4 2" xfId="823"/>
    <cellStyle name="常规 2 3 2 5" xfId="824"/>
    <cellStyle name="常规 2 3 3" xfId="825"/>
    <cellStyle name="常规 2 3 3 2" xfId="826"/>
    <cellStyle name="常规 2 3 3 2 2" xfId="827"/>
    <cellStyle name="常规 2 3 3 3" xfId="828"/>
    <cellStyle name="常规 2 3 3 3 2" xfId="829"/>
    <cellStyle name="常规 2 3 3 4" xfId="830"/>
    <cellStyle name="常规 2 3 5" xfId="831"/>
    <cellStyle name="常规 2 3 5 2" xfId="832"/>
    <cellStyle name="常规 2 4" xfId="833"/>
    <cellStyle name="常规 2 4 2" xfId="834"/>
    <cellStyle name="常规 2 4 2 2" xfId="835"/>
    <cellStyle name="常规 2 4 2 2 2" xfId="836"/>
    <cellStyle name="输出 2 2 2" xfId="837"/>
    <cellStyle name="常规 2 4 2 3" xfId="838"/>
    <cellStyle name="常规 2 4 2 3 2" xfId="839"/>
    <cellStyle name="常规 2 4 2 4" xfId="840"/>
    <cellStyle name="常规 2 4 3" xfId="841"/>
    <cellStyle name="常规 2 4 3 2" xfId="842"/>
    <cellStyle name="常规 2 4 4" xfId="843"/>
    <cellStyle name="常规 2 4 4 2" xfId="844"/>
    <cellStyle name="常规 2 4 5" xfId="845"/>
    <cellStyle name="常规 2 5" xfId="846"/>
    <cellStyle name="常规 2 5 2" xfId="847"/>
    <cellStyle name="检查单元格 6" xfId="848"/>
    <cellStyle name="常规 2 5 2 2" xfId="849"/>
    <cellStyle name="常规 2 5 2 2 2" xfId="850"/>
    <cellStyle name="输出 3 2 2" xfId="851"/>
    <cellStyle name="检查单元格 7" xfId="852"/>
    <cellStyle name="常规 2 5 2 3" xfId="853"/>
    <cellStyle name="常规 2 5 3" xfId="854"/>
    <cellStyle name="常规 2 5 3 2" xfId="855"/>
    <cellStyle name="常规 2 5 4" xfId="856"/>
    <cellStyle name="常规 2 5 4 2" xfId="857"/>
    <cellStyle name="常规 2 5 5" xfId="858"/>
    <cellStyle name="常规 2 6" xfId="859"/>
    <cellStyle name="常规 2 6 2" xfId="860"/>
    <cellStyle name="常规 2 6 2 2" xfId="861"/>
    <cellStyle name="常规 2 6 2 2 2" xfId="862"/>
    <cellStyle name="常规 2 6 3" xfId="863"/>
    <cellStyle name="常规 2 6 3 2" xfId="864"/>
    <cellStyle name="常规 2 6 4" xfId="865"/>
    <cellStyle name="常规 2 6 4 2" xfId="866"/>
    <cellStyle name="常规 2 7 3" xfId="867"/>
    <cellStyle name="常规 2 7 3 2" xfId="868"/>
    <cellStyle name="输入 2 2" xfId="869"/>
    <cellStyle name="常规 2 8 2" xfId="870"/>
    <cellStyle name="输入 3" xfId="871"/>
    <cellStyle name="常规 2 9" xfId="872"/>
    <cellStyle name="输入 3 2" xfId="873"/>
    <cellStyle name="常规 2 9 2" xfId="874"/>
    <cellStyle name="输入 3 2 2" xfId="875"/>
    <cellStyle name="常规 2 9 2 2" xfId="876"/>
    <cellStyle name="输入 3 3" xfId="877"/>
    <cellStyle name="常规 2 9 3" xfId="878"/>
    <cellStyle name="常规 2 9 3 2" xfId="879"/>
    <cellStyle name="输入 3 4" xfId="880"/>
    <cellStyle name="好_2008年地州对账表(国库资金） 2" xfId="881"/>
    <cellStyle name="常规 2 9 4" xfId="882"/>
    <cellStyle name="常规 30" xfId="883"/>
    <cellStyle name="常规 25" xfId="884"/>
    <cellStyle name="常规 25 2" xfId="885"/>
    <cellStyle name="常规 26" xfId="886"/>
    <cellStyle name="常规 27" xfId="887"/>
    <cellStyle name="常规 29" xfId="888"/>
    <cellStyle name="输出 4 2" xfId="889"/>
    <cellStyle name="常规 3" xfId="890"/>
    <cellStyle name="输出 4 2 2" xfId="891"/>
    <cellStyle name="常规 3 2" xfId="892"/>
    <cellStyle name="常规 3 2 2" xfId="893"/>
    <cellStyle name="常规 3 2 2 2" xfId="894"/>
    <cellStyle name="常规 3 2 4" xfId="895"/>
    <cellStyle name="常规 3 2 4 2" xfId="896"/>
    <cellStyle name="常规 3 3" xfId="897"/>
    <cellStyle name="常规 3 3 2" xfId="898"/>
    <cellStyle name="常规 3 3 2 2" xfId="899"/>
    <cellStyle name="常规 3 3 2 2 2" xfId="900"/>
    <cellStyle name="常规 3 3 2 3" xfId="901"/>
    <cellStyle name="常规 3 3 3" xfId="902"/>
    <cellStyle name="常规 3 3 3 2" xfId="903"/>
    <cellStyle name="常规 3 3 4" xfId="904"/>
    <cellStyle name="常规 3 3 4 2" xfId="905"/>
    <cellStyle name="常规 3 4" xfId="906"/>
    <cellStyle name="常规 3 4 2" xfId="907"/>
    <cellStyle name="常规 3 4 2 2" xfId="908"/>
    <cellStyle name="常规 3 5" xfId="909"/>
    <cellStyle name="常规 3 5 2" xfId="910"/>
    <cellStyle name="常规 3 6" xfId="911"/>
    <cellStyle name="常规 3 6 2" xfId="912"/>
    <cellStyle name="常规 3 7" xfId="913"/>
    <cellStyle name="常规 3 8" xfId="914"/>
    <cellStyle name="常规 3_Book1" xfId="915"/>
    <cellStyle name="输出 4 3" xfId="916"/>
    <cellStyle name="常规 4" xfId="917"/>
    <cellStyle name="常规 4 2" xfId="918"/>
    <cellStyle name="常规 4 4" xfId="919"/>
    <cellStyle name="常规 4 2 2" xfId="920"/>
    <cellStyle name="常规 6 4" xfId="921"/>
    <cellStyle name="常规 4 2 2 2" xfId="922"/>
    <cellStyle name="常规 6 4 2" xfId="923"/>
    <cellStyle name="常规 4 2 2 2 2" xfId="924"/>
    <cellStyle name="常规 4 5" xfId="925"/>
    <cellStyle name="常规 4 2 3" xfId="926"/>
    <cellStyle name="常规 7 4" xfId="927"/>
    <cellStyle name="常规 4 2 3 2" xfId="928"/>
    <cellStyle name="常规 4 6" xfId="929"/>
    <cellStyle name="常规 4 2 4" xfId="930"/>
    <cellStyle name="常规 8 4" xfId="931"/>
    <cellStyle name="常规 444" xfId="932"/>
    <cellStyle name="常规 439" xfId="933"/>
    <cellStyle name="常规 4 6 2" xfId="934"/>
    <cellStyle name="常规 4 2 4 2" xfId="935"/>
    <cellStyle name="常规 4 7" xfId="936"/>
    <cellStyle name="常规 4 2 5" xfId="937"/>
    <cellStyle name="常规 4 3" xfId="938"/>
    <cellStyle name="常规 5 4" xfId="939"/>
    <cellStyle name="常规 4 3 2" xfId="940"/>
    <cellStyle name="常规 5 4 2" xfId="941"/>
    <cellStyle name="常规 4 3 2 2" xfId="942"/>
    <cellStyle name="常规 4 3 2 2 2" xfId="943"/>
    <cellStyle name="常规 4 3 2 3" xfId="944"/>
    <cellStyle name="常规 5 5" xfId="945"/>
    <cellStyle name="常规 4 3 3" xfId="946"/>
    <cellStyle name="常规 4 3 3 2" xfId="947"/>
    <cellStyle name="常规 4 3 4" xfId="948"/>
    <cellStyle name="常规 4 3 4 2" xfId="949"/>
    <cellStyle name="常规 4 3 5" xfId="950"/>
    <cellStyle name="链接单元格 3" xfId="951"/>
    <cellStyle name="常规 433" xfId="952"/>
    <cellStyle name="常规 428" xfId="953"/>
    <cellStyle name="链接单元格 4" xfId="954"/>
    <cellStyle name="常规 434" xfId="955"/>
    <cellStyle name="常规 429" xfId="956"/>
    <cellStyle name="常规 430" xfId="957"/>
    <cellStyle name="常规 431" xfId="958"/>
    <cellStyle name="链接单元格 2" xfId="959"/>
    <cellStyle name="常规 432" xfId="960"/>
    <cellStyle name="链接单元格 5" xfId="961"/>
    <cellStyle name="常规 440" xfId="962"/>
    <cellStyle name="常规 435" xfId="963"/>
    <cellStyle name="链接单元格 6" xfId="964"/>
    <cellStyle name="常规 441" xfId="965"/>
    <cellStyle name="常规 436" xfId="966"/>
    <cellStyle name="链接单元格 7" xfId="967"/>
    <cellStyle name="常规 8 2" xfId="968"/>
    <cellStyle name="常规 442" xfId="969"/>
    <cellStyle name="常规 8 3" xfId="970"/>
    <cellStyle name="常规 443" xfId="971"/>
    <cellStyle name="常规 448" xfId="972"/>
    <cellStyle name="常规 449" xfId="973"/>
    <cellStyle name="常规 450" xfId="974"/>
    <cellStyle name="常规 451" xfId="975"/>
    <cellStyle name="常规 452" xfId="976"/>
    <cellStyle name="常规 5 2" xfId="977"/>
    <cellStyle name="常规 5 2 2" xfId="978"/>
    <cellStyle name="常规 5 2 2 2" xfId="979"/>
    <cellStyle name="常规 5 2 3" xfId="980"/>
    <cellStyle name="常规 5 2 3 2" xfId="981"/>
    <cellStyle name="常规 5 2 4" xfId="982"/>
    <cellStyle name="常规 5 3" xfId="983"/>
    <cellStyle name="常规 5 3 2" xfId="984"/>
    <cellStyle name="常规 6" xfId="985"/>
    <cellStyle name="常规 6 2" xfId="986"/>
    <cellStyle name="常规 6 2 2" xfId="987"/>
    <cellStyle name="常规 6 3" xfId="988"/>
    <cellStyle name="常规 6 3 2" xfId="989"/>
    <cellStyle name="常规 6 3 2 2" xfId="990"/>
    <cellStyle name="常规 6 3 3" xfId="991"/>
    <cellStyle name="常规 7" xfId="992"/>
    <cellStyle name="常规 7 2" xfId="993"/>
    <cellStyle name="常规 7 2 2" xfId="994"/>
    <cellStyle name="常规 7 3" xfId="995"/>
    <cellStyle name="常规 7 3 2" xfId="996"/>
    <cellStyle name="常规 8" xfId="997"/>
    <cellStyle name="常规 9" xfId="998"/>
    <cellStyle name="注释 7" xfId="999"/>
    <cellStyle name="常规 9 2 2" xfId="1000"/>
    <cellStyle name="常规 9 2 2 2" xfId="1001"/>
    <cellStyle name="注释 8" xfId="1002"/>
    <cellStyle name="常规 9 2 3" xfId="1003"/>
    <cellStyle name="常规 9 3" xfId="1004"/>
    <cellStyle name="常规 9 3 2" xfId="1005"/>
    <cellStyle name="常规 9 4" xfId="1006"/>
    <cellStyle name="常规 9 5" xfId="1007"/>
    <cellStyle name="常规 94" xfId="1008"/>
    <cellStyle name="常规 95" xfId="1009"/>
    <cellStyle name="常规_2004年基金预算(二稿)" xfId="1010"/>
    <cellStyle name="常规_2007年云南省向人大报送政府收支预算表格式编制过程表" xfId="1011"/>
    <cellStyle name="常规_2007年云南省向人大报送政府收支预算表格式编制过程表 2" xfId="1012"/>
    <cellStyle name="计算 2 3" xfId="1013"/>
    <cellStyle name="常规_2007年云南省向人大报送政府收支预算表格式编制过程表 2 2" xfId="1014"/>
    <cellStyle name="数量 4" xfId="1015"/>
    <cellStyle name="常规_2007年云南省向人大报送政府收支预算表格式编制过程表 2 2 2" xfId="1016"/>
    <cellStyle name="计算 2 4" xfId="1017"/>
    <cellStyle name="常规_2007年云南省向人大报送政府收支预算表格式编制过程表 2 3" xfId="1018"/>
    <cellStyle name="常规_2007年云南省向人大报送政府收支预算表格式编制过程表 2 4 2" xfId="1019"/>
    <cellStyle name="计算 3 3" xfId="1020"/>
    <cellStyle name="常规_2007年云南省向人大报送政府收支预算表格式编制过程表 3 2" xfId="1021"/>
    <cellStyle name="常规_exceltmp1" xfId="1022"/>
    <cellStyle name="计算 4" xfId="1023"/>
    <cellStyle name="常规_exceltmp1 2" xfId="1024"/>
    <cellStyle name="千位[0]_ 方正PC" xfId="1025"/>
    <cellStyle name="常规_表样--2016年1至7月云南省及省本级地方财政收支执行情况（国资预算）全省数据与国库一致send预算局826" xfId="1026"/>
    <cellStyle name="超级链接 2 2" xfId="1027"/>
    <cellStyle name="超级链接 3" xfId="1028"/>
    <cellStyle name="超链接 2" xfId="1029"/>
    <cellStyle name="超链接 2 2" xfId="1030"/>
    <cellStyle name="超链接 2 2 2" xfId="1031"/>
    <cellStyle name="超链接 3" xfId="1032"/>
    <cellStyle name="超链接 3 2" xfId="1033"/>
    <cellStyle name="超链接 4" xfId="1034"/>
    <cellStyle name="超链接 4 2" xfId="1035"/>
    <cellStyle name="分级显示行_1_Book1" xfId="1036"/>
    <cellStyle name="好 2" xfId="1037"/>
    <cellStyle name="好 2 2" xfId="1038"/>
    <cellStyle name="好 2 2 2" xfId="1039"/>
    <cellStyle name="好 3" xfId="1040"/>
    <cellStyle name="好 3 2" xfId="1041"/>
    <cellStyle name="好 4" xfId="1042"/>
    <cellStyle name="好 5 3" xfId="1043"/>
    <cellStyle name="好 8" xfId="1044"/>
    <cellStyle name="好_0502通海县" xfId="1045"/>
    <cellStyle name="好_0502通海县 2" xfId="1046"/>
    <cellStyle name="好_0502通海县 2 2" xfId="1047"/>
    <cellStyle name="好_0502通海县 3" xfId="1048"/>
    <cellStyle name="好_0605石屏" xfId="1049"/>
    <cellStyle name="好_0605石屏 2" xfId="1050"/>
    <cellStyle name="好_0605石屏 2 2" xfId="1051"/>
    <cellStyle name="好_0605石屏 3" xfId="1052"/>
    <cellStyle name="好_0605石屏县" xfId="1053"/>
    <cellStyle name="好_0605石屏县 2" xfId="1054"/>
    <cellStyle name="好_0605石屏县 3" xfId="1055"/>
    <cellStyle name="好_1110洱源" xfId="1056"/>
    <cellStyle name="解释性文本 4 3" xfId="1057"/>
    <cellStyle name="好_1110洱源 2" xfId="1058"/>
    <cellStyle name="好_1110洱源 2 2" xfId="1059"/>
    <cellStyle name="解释性文本 4 4" xfId="1060"/>
    <cellStyle name="好_1110洱源 3" xfId="1061"/>
    <cellStyle name="好_11大理" xfId="1062"/>
    <cellStyle name="好_11大理 2" xfId="1063"/>
    <cellStyle name="好_11大理 2 2" xfId="1064"/>
    <cellStyle name="好_11大理 3" xfId="1065"/>
    <cellStyle name="好_2007年地州资金往来对账表" xfId="1066"/>
    <cellStyle name="好_2007年地州资金往来对账表 2" xfId="1067"/>
    <cellStyle name="好_2007年地州资金往来对账表 2 2" xfId="1068"/>
    <cellStyle name="好_2007年地州资金往来对账表 3" xfId="1069"/>
    <cellStyle name="商品名称 2 3" xfId="1070"/>
    <cellStyle name="好_2008年地州对账表(国库资金） 2 2" xfId="1071"/>
    <cellStyle name="好_2008年地州对账表(国库资金） 3" xfId="1072"/>
    <cellStyle name="好_Book1" xfId="1073"/>
    <cellStyle name="好_Book1 2" xfId="1074"/>
    <cellStyle name="好_M01-1" xfId="1075"/>
    <cellStyle name="好_M01-1 2" xfId="1076"/>
    <cellStyle name="好_M01-1 2 2" xfId="1077"/>
    <cellStyle name="后继超级链接" xfId="1078"/>
    <cellStyle name="后继超级链接 2" xfId="1079"/>
    <cellStyle name="后继超级链接 2 2" xfId="1080"/>
    <cellStyle name="后继超级链接 3" xfId="1081"/>
    <cellStyle name="汇总 2 2 2" xfId="1082"/>
    <cellStyle name="汇总 8" xfId="1083"/>
    <cellStyle name="汇总 2 2 2 2" xfId="1084"/>
    <cellStyle name="警告文本 2 2 2" xfId="1085"/>
    <cellStyle name="汇总 2 2 3" xfId="1086"/>
    <cellStyle name="汇总 2 3" xfId="1087"/>
    <cellStyle name="汇总 2 3 2" xfId="1088"/>
    <cellStyle name="汇总 2 4" xfId="1089"/>
    <cellStyle name="汇总 2 4 2" xfId="1090"/>
    <cellStyle name="汇总 2 5" xfId="1091"/>
    <cellStyle name="汇总 3 2" xfId="1092"/>
    <cellStyle name="汇总 3 2 2" xfId="1093"/>
    <cellStyle name="汇总 3 2 2 2" xfId="1094"/>
    <cellStyle name="警告文本 3 2 2" xfId="1095"/>
    <cellStyle name="汇总 3 2 3" xfId="1096"/>
    <cellStyle name="汇总 3 3" xfId="1097"/>
    <cellStyle name="汇总 3 3 2" xfId="1098"/>
    <cellStyle name="汇总 3 4" xfId="1099"/>
    <cellStyle name="汇总 3 4 2" xfId="1100"/>
    <cellStyle name="汇总 3 5" xfId="1101"/>
    <cellStyle name="汇总 4 2" xfId="1102"/>
    <cellStyle name="汇总 4 2 2" xfId="1103"/>
    <cellStyle name="汇总 4 2 2 2" xfId="1104"/>
    <cellStyle name="警告文本 4 2 2" xfId="1105"/>
    <cellStyle name="汇总 4 2 3" xfId="1106"/>
    <cellStyle name="汇总 4 3" xfId="1107"/>
    <cellStyle name="汇总 4 3 2" xfId="1108"/>
    <cellStyle name="汇总 4 4" xfId="1109"/>
    <cellStyle name="汇总 4 4 2" xfId="1110"/>
    <cellStyle name="汇总 4 5" xfId="1111"/>
    <cellStyle name="汇总 5 2" xfId="1112"/>
    <cellStyle name="汇总 5 2 2" xfId="1113"/>
    <cellStyle name="汇总 5 3" xfId="1114"/>
    <cellStyle name="汇总 5 3 2" xfId="1115"/>
    <cellStyle name="千分位_97-917" xfId="1116"/>
    <cellStyle name="汇总 5 4" xfId="1117"/>
    <cellStyle name="汇总 7" xfId="1118"/>
    <cellStyle name="汇总 7 2" xfId="1119"/>
    <cellStyle name="汇总 8 2" xfId="1120"/>
    <cellStyle name="计算 2" xfId="1121"/>
    <cellStyle name="计算 2 2" xfId="1122"/>
    <cellStyle name="计算 2 2 2" xfId="1123"/>
    <cellStyle name="计算 3" xfId="1124"/>
    <cellStyle name="计算 3 2" xfId="1125"/>
    <cellStyle name="计算 3 2 2" xfId="1126"/>
    <cellStyle name="计算 3 4" xfId="1127"/>
    <cellStyle name="计算 4 2" xfId="1128"/>
    <cellStyle name="计算 4 2 2" xfId="1129"/>
    <cellStyle name="计算 4 3" xfId="1130"/>
    <cellStyle name="计算 4 4" xfId="1131"/>
    <cellStyle name="计算 5" xfId="1132"/>
    <cellStyle name="计算 5 2" xfId="1133"/>
    <cellStyle name="计算 5 3" xfId="1134"/>
    <cellStyle name="计算 6" xfId="1135"/>
    <cellStyle name="计算 7" xfId="1136"/>
    <cellStyle name="计算 8" xfId="1137"/>
    <cellStyle name="检查单元格 2" xfId="1138"/>
    <cellStyle name="检查单元格 2 2" xfId="1139"/>
    <cellStyle name="检查单元格 2 3" xfId="1140"/>
    <cellStyle name="检查单元格 2 4" xfId="1141"/>
    <cellStyle name="检查单元格 3" xfId="1142"/>
    <cellStyle name="检查单元格 3 2" xfId="1143"/>
    <cellStyle name="检查单元格 3 2 2" xfId="1144"/>
    <cellStyle name="检查单元格 3 3" xfId="1145"/>
    <cellStyle name="检查单元格 3 4" xfId="1146"/>
    <cellStyle name="检查单元格 4" xfId="1147"/>
    <cellStyle name="检查单元格 4 2" xfId="1148"/>
    <cellStyle name="检查单元格 4 2 2" xfId="1149"/>
    <cellStyle name="检查单元格 4 3" xfId="1150"/>
    <cellStyle name="检查单元格 4 4" xfId="1151"/>
    <cellStyle name="检查单元格 5" xfId="1152"/>
    <cellStyle name="检查单元格 5 2" xfId="1153"/>
    <cellStyle name="检查单元格 5 3" xfId="1154"/>
    <cellStyle name="检查单元格 8" xfId="1155"/>
    <cellStyle name="解释性文本 2" xfId="1156"/>
    <cellStyle name="解释性文本 2 2" xfId="1157"/>
    <cellStyle name="解释性文本 2 2 2" xfId="1158"/>
    <cellStyle name="解释性文本 2 3" xfId="1159"/>
    <cellStyle name="解释性文本 2 4" xfId="1160"/>
    <cellStyle name="解释性文本 3" xfId="1161"/>
    <cellStyle name="解释性文本 3 2" xfId="1162"/>
    <cellStyle name="解释性文本 3 2 2" xfId="1163"/>
    <cellStyle name="解释性文本 3 3" xfId="1164"/>
    <cellStyle name="解释性文本 3 4" xfId="1165"/>
    <cellStyle name="解释性文本 4" xfId="1166"/>
    <cellStyle name="解释性文本 4 2" xfId="1167"/>
    <cellStyle name="解释性文本 4 2 2" xfId="1168"/>
    <cellStyle name="借出原因" xfId="1169"/>
    <cellStyle name="借出原因 2" xfId="1170"/>
    <cellStyle name="借出原因 2 2" xfId="1171"/>
    <cellStyle name="借出原因 2 2 2" xfId="1172"/>
    <cellStyle name="借出原因 2 3" xfId="1173"/>
    <cellStyle name="借出原因 3" xfId="1174"/>
    <cellStyle name="借出原因 3 2" xfId="1175"/>
    <cellStyle name="借出原因 4" xfId="1176"/>
    <cellStyle name="警告文本 2" xfId="1177"/>
    <cellStyle name="警告文本 2 2" xfId="1178"/>
    <cellStyle name="警告文本 2 3" xfId="1179"/>
    <cellStyle name="警告文本 2 4" xfId="1180"/>
    <cellStyle name="警告文本 3" xfId="1181"/>
    <cellStyle name="警告文本 3 2" xfId="1182"/>
    <cellStyle name="警告文本 3 3" xfId="1183"/>
    <cellStyle name="警告文本 3 4" xfId="1184"/>
    <cellStyle name="警告文本 4" xfId="1185"/>
    <cellStyle name="警告文本 4 2" xfId="1186"/>
    <cellStyle name="警告文本 4 3" xfId="1187"/>
    <cellStyle name="警告文本 4 4" xfId="1188"/>
    <cellStyle name="警告文本 5" xfId="1189"/>
    <cellStyle name="警告文本 5 2" xfId="1190"/>
    <cellStyle name="警告文本 5 3" xfId="1191"/>
    <cellStyle name="警告文本 6" xfId="1192"/>
    <cellStyle name="警告文本 7" xfId="1193"/>
    <cellStyle name="链接单元格 2 2" xfId="1194"/>
    <cellStyle name="链接单元格 2 2 2" xfId="1195"/>
    <cellStyle name="链接单元格 2 3" xfId="1196"/>
    <cellStyle name="链接单元格 2 4" xfId="1197"/>
    <cellStyle name="链接单元格 3 2" xfId="1198"/>
    <cellStyle name="链接单元格 3 3" xfId="1199"/>
    <cellStyle name="链接单元格 3 4" xfId="1200"/>
    <cellStyle name="链接单元格 4 2" xfId="1201"/>
    <cellStyle name="链接单元格 4 2 2" xfId="1202"/>
    <cellStyle name="链接单元格 4 3" xfId="1203"/>
    <cellStyle name="链接单元格 4 4" xfId="1204"/>
    <cellStyle name="链接单元格 5 2" xfId="1205"/>
    <cellStyle name="链接单元格 5 3" xfId="1206"/>
    <cellStyle name="普通_97-917" xfId="1207"/>
    <cellStyle name="输入 8" xfId="1208"/>
    <cellStyle name="千分位[0]_laroux" xfId="1209"/>
    <cellStyle name="千位_ 方正PC" xfId="1210"/>
    <cellStyle name="千位分隔 11" xfId="1211"/>
    <cellStyle name="千位分隔 11 2" xfId="1212"/>
    <cellStyle name="千位分隔 2" xfId="1213"/>
    <cellStyle name="千位分隔 2 2 2" xfId="1214"/>
    <cellStyle name="千位分隔 2 3" xfId="1215"/>
    <cellStyle name="千位分隔 4 6" xfId="1216"/>
    <cellStyle name="千位分隔 4 6 2" xfId="1217"/>
    <cellStyle name="千位分隔 7 2" xfId="1218"/>
    <cellStyle name="千位分隔 8 2" xfId="1219"/>
    <cellStyle name="千位分隔 9" xfId="1220"/>
    <cellStyle name="强调 1" xfId="1221"/>
    <cellStyle name="强调 1 2" xfId="1222"/>
    <cellStyle name="强调 2" xfId="1223"/>
    <cellStyle name="强调 3" xfId="1224"/>
    <cellStyle name="强调 3 2" xfId="1225"/>
    <cellStyle name="强调文字颜色 1 2 2" xfId="1226"/>
    <cellStyle name="强调文字颜色 1 2 2 2" xfId="1227"/>
    <cellStyle name="强调文字颜色 1 2 3" xfId="1228"/>
    <cellStyle name="强调文字颜色 1 3" xfId="1229"/>
    <cellStyle name="强调文字颜色 1 3 2" xfId="1230"/>
    <cellStyle name="强调文字颜色 2 2" xfId="1231"/>
    <cellStyle name="强调文字颜色 2 2 3" xfId="1232"/>
    <cellStyle name="强调文字颜色 2 3" xfId="1233"/>
    <cellStyle name="强调文字颜色 3 2" xfId="1234"/>
    <cellStyle name="强调文字颜色 3 2 2" xfId="1235"/>
    <cellStyle name="强调文字颜色 3 2 2 2" xfId="1236"/>
    <cellStyle name="强调文字颜色 3 2 3" xfId="1237"/>
    <cellStyle name="强调文字颜色 4 2" xfId="1238"/>
    <cellStyle name="强调文字颜色 4 2 2" xfId="1239"/>
    <cellStyle name="强调文字颜色 4 2 2 2" xfId="1240"/>
    <cellStyle name="强调文字颜色 4 2 3" xfId="1241"/>
    <cellStyle name="强调文字颜色 4 3" xfId="1242"/>
    <cellStyle name="强调文字颜色 4 3 2" xfId="1243"/>
    <cellStyle name="强调文字颜色 5 2" xfId="1244"/>
    <cellStyle name="强调文字颜色 5 3" xfId="1245"/>
    <cellStyle name="强调文字颜色 5 3 2" xfId="1246"/>
    <cellStyle name="强调文字颜色 6 2" xfId="1247"/>
    <cellStyle name="强调文字颜色 6 2 2" xfId="1248"/>
    <cellStyle name="强调文字颜色 6 2 2 2" xfId="1249"/>
    <cellStyle name="强调文字颜色 6 2 3" xfId="1250"/>
    <cellStyle name="强调文字颜色 6 3" xfId="1251"/>
    <cellStyle name="强调文字颜色 6 3 2" xfId="1252"/>
    <cellStyle name="日期 2" xfId="1253"/>
    <cellStyle name="日期 2 2" xfId="1254"/>
    <cellStyle name="日期 2 2 2" xfId="1255"/>
    <cellStyle name="日期 2 3" xfId="1256"/>
    <cellStyle name="日期 3" xfId="1257"/>
    <cellStyle name="日期 3 2" xfId="1258"/>
    <cellStyle name="日期 4" xfId="1259"/>
    <cellStyle name="商品名称" xfId="1260"/>
    <cellStyle name="商品名称 2" xfId="1261"/>
    <cellStyle name="商品名称 2 2" xfId="1262"/>
    <cellStyle name="商品名称 2 2 2" xfId="1263"/>
    <cellStyle name="商品名称 3" xfId="1264"/>
    <cellStyle name="商品名称 3 2" xfId="1265"/>
    <cellStyle name="适中 2" xfId="1266"/>
    <cellStyle name="适中 2 3" xfId="1267"/>
    <cellStyle name="适中 2 4" xfId="1268"/>
    <cellStyle name="适中 3 2" xfId="1269"/>
    <cellStyle name="适中 3 2 2" xfId="1270"/>
    <cellStyle name="适中 3 3" xfId="1271"/>
    <cellStyle name="适中 3 4" xfId="1272"/>
    <cellStyle name="适中 4" xfId="1273"/>
    <cellStyle name="适中 4 2" xfId="1274"/>
    <cellStyle name="适中 4 2 2" xfId="1275"/>
    <cellStyle name="适中 4 3" xfId="1276"/>
    <cellStyle name="适中 4 4" xfId="1277"/>
    <cellStyle name="适中 5" xfId="1278"/>
    <cellStyle name="适中 5 2" xfId="1279"/>
    <cellStyle name="适中 5 3" xfId="1280"/>
    <cellStyle name="适中 6" xfId="1281"/>
    <cellStyle name="适中 7" xfId="1282"/>
    <cellStyle name="适中 8" xfId="1283"/>
    <cellStyle name="输出 2" xfId="1284"/>
    <cellStyle name="输出 2 2" xfId="1285"/>
    <cellStyle name="输出 2 3" xfId="1286"/>
    <cellStyle name="输出 2 4" xfId="1287"/>
    <cellStyle name="输出 3" xfId="1288"/>
    <cellStyle name="输出 3 2" xfId="1289"/>
    <cellStyle name="输出 3 3" xfId="1290"/>
    <cellStyle name="输出 4" xfId="1291"/>
    <cellStyle name="输出 5" xfId="1292"/>
    <cellStyle name="输出 5 2" xfId="1293"/>
    <cellStyle name="输出 5 3" xfId="1294"/>
    <cellStyle name="输出 6" xfId="1295"/>
    <cellStyle name="输出 7" xfId="1296"/>
    <cellStyle name="输出 8" xfId="1297"/>
    <cellStyle name="输入 2 2 2" xfId="1298"/>
    <cellStyle name="输入 2 3" xfId="1299"/>
    <cellStyle name="输入 4" xfId="1300"/>
    <cellStyle name="输入 4 2" xfId="1301"/>
    <cellStyle name="输入 4 2 2" xfId="1302"/>
    <cellStyle name="输入 4 3" xfId="1303"/>
    <cellStyle name="输入 4 4" xfId="1304"/>
    <cellStyle name="输入 5" xfId="1305"/>
    <cellStyle name="输入 5 2" xfId="1306"/>
    <cellStyle name="输入 5 3" xfId="1307"/>
    <cellStyle name="输入 6" xfId="1308"/>
    <cellStyle name="输入 7" xfId="1309"/>
    <cellStyle name="数量" xfId="1310"/>
    <cellStyle name="数量 2" xfId="1311"/>
    <cellStyle name="数量 2 2" xfId="1312"/>
    <cellStyle name="数量 2 3" xfId="1313"/>
    <cellStyle name="数量 3 2" xfId="1314"/>
    <cellStyle name="未定义" xfId="1315"/>
    <cellStyle name="样式 1" xfId="1316"/>
    <cellStyle name="寘嬫愗傝 [0.00]_Region Orders (2)" xfId="1317"/>
    <cellStyle name="寘嬫愗傝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s>
  <dxfs count="203">
    <dxf>
      <font>
        <color indexed="9"/>
      </font>
    </dxf>
    <dxf>
      <font>
        <b val="1"/>
        <i val="0"/>
      </font>
    </dxf>
    <dxf>
      <font>
        <b val="1"/>
        <i val="0"/>
      </font>
    </dxf>
    <dxf>
      <font>
        <b val="1"/>
        <i val="0"/>
      </font>
    </dxf>
    <dxf>
      <font>
        <b val="1"/>
        <i val="0"/>
      </font>
    </dxf>
    <dxf>
      <font>
        <b val="1"/>
        <i val="0"/>
      </font>
    </dxf>
    <dxf>
      <font>
        <b val="1"/>
        <i val="0"/>
      </font>
    </dxf>
    <dxf>
      <font>
        <b val="1"/>
        <i val="0"/>
      </font>
    </dxf>
    <dxf>
      <font>
        <b val="1"/>
        <i val="0"/>
      </font>
    </dxf>
    <dxf>
      <font>
        <color indexed="10"/>
      </font>
    </dxf>
    <dxf>
      <font>
        <color indexed="10"/>
      </font>
    </dxf>
    <dxf>
      <font>
        <b val="1"/>
        <i val="0"/>
      </font>
    </dxf>
    <dxf>
      <font>
        <color indexed="10"/>
      </font>
    </dxf>
    <dxf>
      <font>
        <color indexed="9"/>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color indexed="9"/>
      </font>
    </dxf>
    <dxf>
      <font>
        <color indexed="10"/>
      </font>
    </dxf>
    <dxf>
      <font>
        <b val="1"/>
        <i val="0"/>
      </font>
    </dxf>
    <dxf>
      <font>
        <b val="1"/>
        <i val="0"/>
      </font>
    </dxf>
    <dxf>
      <font>
        <b val="1"/>
        <i val="0"/>
      </font>
    </dxf>
    <dxf>
      <font>
        <b val="1"/>
        <i val="0"/>
      </font>
    </dxf>
    <dxf>
      <font>
        <color indexed="10"/>
      </font>
    </dxf>
    <dxf>
      <font>
        <color indexed="10"/>
      </font>
    </dxf>
    <dxf>
      <font>
        <color indexed="10"/>
      </font>
    </dxf>
    <dxf>
      <font>
        <color indexed="9"/>
      </font>
    </dxf>
    <dxf>
      <font>
        <b val="1"/>
        <i val="0"/>
      </font>
    </dxf>
    <dxf>
      <font>
        <color indexed="10"/>
      </font>
    </dxf>
    <dxf>
      <font>
        <color indexed="9"/>
      </font>
    </dxf>
    <dxf>
      <font>
        <color indexed="9"/>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color indexed="9"/>
      </font>
    </dxf>
    <dxf>
      <font>
        <color indexed="9"/>
      </font>
    </dxf>
    <dxf>
      <font>
        <color indexed="9"/>
      </font>
    </dxf>
    <dxf>
      <font>
        <color indexed="9"/>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0"/>
        <color indexed="9"/>
      </font>
    </dxf>
    <dxf>
      <font>
        <b val="0"/>
        <color indexed="9"/>
      </font>
    </dxf>
    <dxf>
      <font>
        <b val="0"/>
        <color indexed="9"/>
      </font>
    </dxf>
    <dxf>
      <font>
        <b val="0"/>
        <i val="0"/>
        <color indexed="9"/>
      </font>
    </dxf>
    <dxf>
      <font>
        <color indexed="9"/>
      </font>
    </dxf>
    <dxf>
      <font>
        <color indexed="9"/>
      </font>
    </dxf>
    <dxf>
      <font>
        <color indexed="9"/>
      </font>
    </dxf>
    <dxf>
      <font>
        <color indexed="9"/>
      </font>
    </dxf>
    <dxf>
      <font>
        <color indexed="9"/>
      </font>
    </dxf>
    <dxf>
      <font>
        <color indexed="9"/>
      </font>
    </dxf>
    <dxf>
      <font>
        <b val="1"/>
        <i val="0"/>
      </font>
    </dxf>
    <dxf>
      <font>
        <b val="1"/>
        <i val="0"/>
      </font>
    </dxf>
    <dxf>
      <font>
        <b val="1"/>
        <i val="0"/>
      </font>
    </dxf>
    <dxf>
      <font>
        <b val="1"/>
        <i val="0"/>
      </font>
    </dxf>
    <dxf>
      <font>
        <b val="0"/>
        <color indexed="9"/>
      </font>
    </dxf>
    <dxf>
      <font>
        <b val="0"/>
        <color indexed="9"/>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0"/>
        <color indexed="9"/>
      </font>
    </dxf>
    <dxf>
      <font>
        <b val="0"/>
        <color indexed="9"/>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0"/>
        <color indexed="9"/>
      </font>
    </dxf>
    <dxf>
      <font>
        <b val="0"/>
        <i val="0"/>
        <color indexed="10"/>
      </font>
    </dxf>
    <dxf>
      <font>
        <b val="0"/>
        <i val="0"/>
        <color indexed="10"/>
      </font>
    </dxf>
    <dxf>
      <font>
        <b val="1"/>
        <i val="0"/>
      </font>
    </dxf>
    <dxf>
      <font>
        <b val="1"/>
        <i val="0"/>
      </font>
    </dxf>
    <dxf>
      <font>
        <b val="1"/>
        <i val="0"/>
      </font>
    </dxf>
    <dxf>
      <font>
        <b val="1"/>
        <i val="0"/>
      </font>
    </dxf>
    <dxf>
      <font>
        <b val="1"/>
        <i val="0"/>
      </font>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externalLink" Target="externalLinks/externalLink3.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Administrator.PC-201903011624\Documents\WeChat%20Files\fang601222\FileStorage\File\2020-02\&#24213;&#34920;--Y2019&#24180;&#20113;&#21335;&#30465;&#21450;&#30465;&#26412;&#32423;&#22320;&#26041;&#36130;&#25919;&#25910;&#25903;&#25191;&#34892;&#24773;&#20917;&#21450;2020&#24180;&#39044;&#31639;&#33609;&#2669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目录"/>
      <sheetName val="19-1"/>
      <sheetName val="19-2"/>
      <sheetName val="20"/>
      <sheetName val="21-1"/>
      <sheetName val="21-2"/>
      <sheetName val="22"/>
      <sheetName val="说明7"/>
      <sheetName val="23"/>
      <sheetName val="24"/>
      <sheetName val="25-1"/>
      <sheetName val="25-1说明"/>
      <sheetName val="25-2"/>
      <sheetName val="25-2说明"/>
      <sheetName val="25-3"/>
      <sheetName val="25-3说明"/>
      <sheetName val="25-4"/>
      <sheetName val="25-4说明"/>
      <sheetName val="25-5"/>
      <sheetName val="25-5说明"/>
      <sheetName val="25-6"/>
      <sheetName val="25-6说明"/>
      <sheetName val="25-7"/>
      <sheetName val="25-7说明"/>
      <sheetName val="25-8"/>
      <sheetName val="25-8说明"/>
      <sheetName val="26"/>
      <sheetName val="27"/>
      <sheetName val="28"/>
      <sheetName val="29"/>
      <sheetName val="30"/>
      <sheetName val="说明8"/>
      <sheetName val="32"/>
      <sheetName val="33"/>
      <sheetName val="34"/>
      <sheetName val="35"/>
      <sheetName val="36"/>
      <sheetName val="说明9"/>
      <sheetName val="37"/>
      <sheetName val="38"/>
      <sheetName val="39"/>
      <sheetName val="说明10"/>
      <sheetName val="40"/>
      <sheetName val="41"/>
      <sheetName val="42"/>
      <sheetName val="说明11"/>
      <sheetName val="43"/>
      <sheetName val="44"/>
      <sheetName val="45"/>
      <sheetName val="46"/>
    </sheetNames>
    <sheetDataSet>
      <sheetData sheetId="0">
        <row r="7">
          <cell r="B7">
            <v>43849.6686805556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40"/>
  <sheetViews>
    <sheetView showZeros="0" tabSelected="1" view="pageBreakPreview" zoomScale="80" zoomScaleNormal="90" zoomScaleSheetLayoutView="80" workbookViewId="0">
      <pane ySplit="4" topLeftCell="A5" activePane="bottomLeft" state="frozen"/>
      <selection/>
      <selection pane="bottomLeft" activeCell="J6" sqref="J6"/>
    </sheetView>
  </sheetViews>
  <sheetFormatPr defaultColWidth="9" defaultRowHeight="14.25" outlineLevelCol="4"/>
  <cols>
    <col min="1" max="1" width="50.75" style="233" customWidth="1"/>
    <col min="2" max="3" width="21.625" style="233" customWidth="1"/>
    <col min="4" max="4" width="21.625" style="346" customWidth="1"/>
    <col min="5" max="16384" width="9" style="347"/>
  </cols>
  <sheetData>
    <row r="1" s="342" customFormat="1" ht="33" customHeight="1" spans="1:4">
      <c r="A1" s="348"/>
      <c r="B1" s="272"/>
      <c r="C1" s="272"/>
      <c r="D1" s="273"/>
    </row>
    <row r="2" ht="45" customHeight="1" spans="1:5">
      <c r="A2" s="235" t="s">
        <v>0</v>
      </c>
      <c r="B2" s="235"/>
      <c r="C2" s="235"/>
      <c r="D2" s="235"/>
      <c r="E2" s="342"/>
    </row>
    <row r="3" ht="18.95" customHeight="1" spans="1:5">
      <c r="A3" s="236"/>
      <c r="B3" s="349"/>
      <c r="C3" s="272"/>
      <c r="D3" s="237" t="s">
        <v>1</v>
      </c>
      <c r="E3" s="342"/>
    </row>
    <row r="4" s="343" customFormat="1" ht="45" customHeight="1" spans="1:5">
      <c r="A4" s="350" t="s">
        <v>2</v>
      </c>
      <c r="B4" s="239" t="s">
        <v>3</v>
      </c>
      <c r="C4" s="239" t="s">
        <v>4</v>
      </c>
      <c r="D4" s="350" t="s">
        <v>5</v>
      </c>
      <c r="E4" s="370"/>
    </row>
    <row r="5" ht="36" customHeight="1" spans="1:5">
      <c r="A5" s="351" t="s">
        <v>6</v>
      </c>
      <c r="B5" s="247">
        <f>SUM(B6:B20)</f>
        <v>33589</v>
      </c>
      <c r="C5" s="247">
        <f>SUM(C6:C20)</f>
        <v>33000</v>
      </c>
      <c r="D5" s="80">
        <f>IF(C5&lt;&gt;0,IF((C5/B5-1)&lt;-30%,"",IF((C5/B5-1)&gt;150%,"",C5/B5-1)),"")</f>
        <v>-0.0175355026943345</v>
      </c>
      <c r="E5" s="371"/>
    </row>
    <row r="6" ht="36" customHeight="1" spans="1:5">
      <c r="A6" s="252" t="s">
        <v>7</v>
      </c>
      <c r="B6" s="244">
        <v>18524</v>
      </c>
      <c r="C6" s="244">
        <v>17285</v>
      </c>
      <c r="D6" s="80">
        <f t="shared" ref="D6:D19" si="0">IF(C6&lt;&gt;0,IF((C6/B6-1)&lt;-30%,"",IF((C6/B6-1)&gt;150%,"",C6/B6-1)),"")</f>
        <v>-0.0668862016843015</v>
      </c>
      <c r="E6" s="371"/>
    </row>
    <row r="7" ht="36" customHeight="1" spans="1:5">
      <c r="A7" s="252" t="s">
        <v>8</v>
      </c>
      <c r="B7" s="244">
        <v>1924</v>
      </c>
      <c r="C7" s="244">
        <v>1745</v>
      </c>
      <c r="D7" s="80">
        <f t="shared" si="0"/>
        <v>-0.093035343035343</v>
      </c>
      <c r="E7" s="371"/>
    </row>
    <row r="8" ht="36" customHeight="1" spans="1:5">
      <c r="A8" s="252" t="s">
        <v>9</v>
      </c>
      <c r="B8" s="244">
        <v>399</v>
      </c>
      <c r="C8" s="244">
        <v>383</v>
      </c>
      <c r="D8" s="80">
        <f t="shared" si="0"/>
        <v>-0.0401002506265664</v>
      </c>
      <c r="E8" s="371"/>
    </row>
    <row r="9" ht="36" customHeight="1" spans="1:5">
      <c r="A9" s="252" t="s">
        <v>10</v>
      </c>
      <c r="B9" s="244">
        <v>339</v>
      </c>
      <c r="C9" s="244">
        <v>300</v>
      </c>
      <c r="D9" s="80">
        <f t="shared" si="0"/>
        <v>-0.115044247787611</v>
      </c>
      <c r="E9" s="371"/>
    </row>
    <row r="10" ht="36" customHeight="1" spans="1:5">
      <c r="A10" s="252" t="s">
        <v>11</v>
      </c>
      <c r="B10" s="244">
        <v>2134</v>
      </c>
      <c r="C10" s="244">
        <v>2000</v>
      </c>
      <c r="D10" s="80">
        <f t="shared" si="0"/>
        <v>-0.0627928772258669</v>
      </c>
      <c r="E10" s="371"/>
    </row>
    <row r="11" ht="36" customHeight="1" spans="1:5">
      <c r="A11" s="252" t="s">
        <v>12</v>
      </c>
      <c r="B11" s="244">
        <v>860</v>
      </c>
      <c r="C11" s="244">
        <v>850</v>
      </c>
      <c r="D11" s="80">
        <f t="shared" si="0"/>
        <v>-0.0116279069767442</v>
      </c>
      <c r="E11" s="371"/>
    </row>
    <row r="12" ht="36" customHeight="1" spans="1:5">
      <c r="A12" s="252" t="s">
        <v>13</v>
      </c>
      <c r="B12" s="244">
        <v>386</v>
      </c>
      <c r="C12" s="244">
        <v>367</v>
      </c>
      <c r="D12" s="80">
        <f t="shared" si="0"/>
        <v>-0.0492227979274611</v>
      </c>
      <c r="E12" s="371"/>
    </row>
    <row r="13" ht="36" customHeight="1" spans="1:5">
      <c r="A13" s="252" t="s">
        <v>14</v>
      </c>
      <c r="B13" s="244">
        <v>215</v>
      </c>
      <c r="C13" s="244">
        <v>250</v>
      </c>
      <c r="D13" s="80">
        <f t="shared" si="0"/>
        <v>0.162790697674419</v>
      </c>
      <c r="E13" s="371"/>
    </row>
    <row r="14" ht="36" customHeight="1" spans="1:5">
      <c r="A14" s="252" t="s">
        <v>15</v>
      </c>
      <c r="B14" s="244">
        <v>864</v>
      </c>
      <c r="C14" s="244">
        <v>800</v>
      </c>
      <c r="D14" s="80">
        <f t="shared" si="0"/>
        <v>-0.0740740740740741</v>
      </c>
      <c r="E14" s="371"/>
    </row>
    <row r="15" ht="36" customHeight="1" spans="1:5">
      <c r="A15" s="252" t="s">
        <v>16</v>
      </c>
      <c r="B15" s="244">
        <v>433</v>
      </c>
      <c r="C15" s="244">
        <v>480</v>
      </c>
      <c r="D15" s="80">
        <f t="shared" si="0"/>
        <v>0.108545034642032</v>
      </c>
      <c r="E15" s="371"/>
    </row>
    <row r="16" ht="36" customHeight="1" spans="1:5">
      <c r="A16" s="252" t="s">
        <v>17</v>
      </c>
      <c r="B16" s="244">
        <v>20</v>
      </c>
      <c r="C16" s="244">
        <v>210</v>
      </c>
      <c r="D16" s="80" t="str">
        <f t="shared" si="0"/>
        <v/>
      </c>
      <c r="E16" s="371"/>
    </row>
    <row r="17" ht="36" customHeight="1" spans="1:5">
      <c r="A17" s="252" t="s">
        <v>18</v>
      </c>
      <c r="B17" s="244">
        <v>1452</v>
      </c>
      <c r="C17" s="244">
        <v>1800</v>
      </c>
      <c r="D17" s="80">
        <f t="shared" si="0"/>
        <v>0.239669421487603</v>
      </c>
      <c r="E17" s="371"/>
    </row>
    <row r="18" ht="36" customHeight="1" spans="1:5">
      <c r="A18" s="252" t="s">
        <v>19</v>
      </c>
      <c r="B18" s="244">
        <v>5769</v>
      </c>
      <c r="C18" s="244">
        <v>6230</v>
      </c>
      <c r="D18" s="80">
        <f t="shared" si="0"/>
        <v>0.0799098630611892</v>
      </c>
      <c r="E18" s="371"/>
    </row>
    <row r="19" ht="36" customHeight="1" spans="1:5">
      <c r="A19" s="252" t="s">
        <v>20</v>
      </c>
      <c r="B19" s="244">
        <v>270</v>
      </c>
      <c r="C19" s="244">
        <v>300</v>
      </c>
      <c r="D19" s="80">
        <f t="shared" si="0"/>
        <v>0.111111111111111</v>
      </c>
      <c r="E19" s="371"/>
    </row>
    <row r="20" ht="36" customHeight="1" spans="1:5">
      <c r="A20" s="252" t="s">
        <v>21</v>
      </c>
      <c r="B20" s="244"/>
      <c r="C20" s="244"/>
      <c r="D20" s="80" t="str">
        <f t="shared" ref="D20:D28" si="1">IF(C20&lt;&gt;0,IF((C20/B20-1)&lt;-30%,"",IF((C20/B20-1)&gt;150%,"",C20/B20-1)),"")</f>
        <v/>
      </c>
      <c r="E20" s="371"/>
    </row>
    <row r="21" ht="36" customHeight="1" spans="1:5">
      <c r="A21" s="351" t="s">
        <v>22</v>
      </c>
      <c r="B21" s="247">
        <f>SUM(B22:B29)</f>
        <v>25716</v>
      </c>
      <c r="C21" s="247">
        <f>SUM(C22:C29)</f>
        <v>28700</v>
      </c>
      <c r="D21" s="80">
        <f t="shared" si="1"/>
        <v>0.116036708663867</v>
      </c>
      <c r="E21" s="371"/>
    </row>
    <row r="22" ht="36" customHeight="1" spans="1:5">
      <c r="A22" s="252" t="s">
        <v>23</v>
      </c>
      <c r="B22" s="244">
        <v>3160</v>
      </c>
      <c r="C22" s="244">
        <v>1900</v>
      </c>
      <c r="D22" s="80" t="str">
        <f t="shared" si="1"/>
        <v/>
      </c>
      <c r="E22" s="371"/>
    </row>
    <row r="23" ht="36" customHeight="1" spans="1:5">
      <c r="A23" s="352" t="s">
        <v>24</v>
      </c>
      <c r="B23" s="244">
        <v>2631</v>
      </c>
      <c r="C23" s="244">
        <v>7100</v>
      </c>
      <c r="D23" s="80" t="str">
        <f t="shared" si="1"/>
        <v/>
      </c>
      <c r="E23" s="371"/>
    </row>
    <row r="24" ht="36" customHeight="1" spans="1:5">
      <c r="A24" s="252" t="s">
        <v>25</v>
      </c>
      <c r="B24" s="244">
        <v>3010</v>
      </c>
      <c r="C24" s="244">
        <v>5700</v>
      </c>
      <c r="D24" s="80">
        <f t="shared" si="1"/>
        <v>0.893687707641196</v>
      </c>
      <c r="E24" s="371"/>
    </row>
    <row r="25" ht="36" customHeight="1" spans="1:5">
      <c r="A25" s="252" t="s">
        <v>26</v>
      </c>
      <c r="B25" s="244"/>
      <c r="C25" s="244"/>
      <c r="D25" s="80" t="str">
        <f t="shared" si="1"/>
        <v/>
      </c>
      <c r="E25" s="371"/>
    </row>
    <row r="26" ht="36" customHeight="1" spans="1:5">
      <c r="A26" s="252" t="s">
        <v>27</v>
      </c>
      <c r="B26" s="244">
        <v>15531</v>
      </c>
      <c r="C26" s="244">
        <v>12000</v>
      </c>
      <c r="D26" s="80">
        <f t="shared" si="1"/>
        <v>-0.22735174811667</v>
      </c>
      <c r="E26" s="371"/>
    </row>
    <row r="27" ht="36" customHeight="1" spans="1:5">
      <c r="A27" s="252" t="s">
        <v>28</v>
      </c>
      <c r="B27" s="244">
        <v>598</v>
      </c>
      <c r="C27" s="244">
        <v>500</v>
      </c>
      <c r="D27" s="80">
        <f t="shared" si="1"/>
        <v>-0.163879598662207</v>
      </c>
      <c r="E27" s="371"/>
    </row>
    <row r="28" ht="36" customHeight="1" spans="1:5">
      <c r="A28" s="252" t="s">
        <v>29</v>
      </c>
      <c r="B28" s="244">
        <v>786</v>
      </c>
      <c r="C28" s="244">
        <v>1500</v>
      </c>
      <c r="D28" s="80">
        <f t="shared" si="1"/>
        <v>0.908396946564886</v>
      </c>
      <c r="E28" s="371"/>
    </row>
    <row r="29" ht="36" customHeight="1" spans="1:5">
      <c r="A29" s="252" t="s">
        <v>30</v>
      </c>
      <c r="B29" s="244"/>
      <c r="C29" s="244"/>
      <c r="D29" s="80" t="str">
        <f t="shared" ref="D29:D40" si="2">IF(C29&lt;&gt;0,IF((C29/B29-1)&lt;-30%,"",IF((C29/B29-1)&gt;150%,"",C29/B29-1)),"")</f>
        <v/>
      </c>
      <c r="E29" s="371"/>
    </row>
    <row r="30" ht="36" customHeight="1" spans="1:5">
      <c r="A30" s="252"/>
      <c r="B30" s="244"/>
      <c r="C30" s="244"/>
      <c r="D30" s="80" t="str">
        <f t="shared" si="2"/>
        <v/>
      </c>
      <c r="E30" s="371"/>
    </row>
    <row r="31" s="344" customFormat="1" ht="36" customHeight="1" spans="1:5">
      <c r="A31" s="353" t="s">
        <v>31</v>
      </c>
      <c r="B31" s="247">
        <f>SUM(B5,B21)</f>
        <v>59305</v>
      </c>
      <c r="C31" s="247">
        <f>SUM(C5,C21)</f>
        <v>61700</v>
      </c>
      <c r="D31" s="80">
        <f t="shared" si="2"/>
        <v>0.0403844532501476</v>
      </c>
      <c r="E31" s="371"/>
    </row>
    <row r="32" ht="36" customHeight="1" spans="1:5">
      <c r="A32" s="251" t="s">
        <v>32</v>
      </c>
      <c r="B32" s="247">
        <v>11240</v>
      </c>
      <c r="C32" s="247">
        <v>9582</v>
      </c>
      <c r="D32" s="80">
        <f t="shared" si="2"/>
        <v>-0.147508896797153</v>
      </c>
      <c r="E32" s="371"/>
    </row>
    <row r="33" ht="36" customHeight="1" spans="1:5">
      <c r="A33" s="351" t="s">
        <v>33</v>
      </c>
      <c r="B33" s="247">
        <f>SUM(B34:B39)</f>
        <v>319145</v>
      </c>
      <c r="C33" s="247">
        <f>SUM(C34:C39)</f>
        <v>325500</v>
      </c>
      <c r="D33" s="80">
        <f t="shared" si="2"/>
        <v>0.0199125789218066</v>
      </c>
      <c r="E33" s="371"/>
    </row>
    <row r="34" ht="36" customHeight="1" spans="1:5">
      <c r="A34" s="252" t="s">
        <v>34</v>
      </c>
      <c r="B34" s="244">
        <v>2330</v>
      </c>
      <c r="C34" s="244">
        <v>1551</v>
      </c>
      <c r="D34" s="80" t="str">
        <f t="shared" si="2"/>
        <v/>
      </c>
      <c r="E34" s="371"/>
    </row>
    <row r="35" ht="36" customHeight="1" spans="1:5">
      <c r="A35" s="252" t="s">
        <v>35</v>
      </c>
      <c r="B35" s="244">
        <v>275239</v>
      </c>
      <c r="C35" s="244">
        <v>304272</v>
      </c>
      <c r="D35" s="80">
        <f t="shared" si="2"/>
        <v>0.105482871250077</v>
      </c>
      <c r="E35" s="371"/>
    </row>
    <row r="36" ht="36" customHeight="1" spans="1:5">
      <c r="A36" s="252" t="s">
        <v>36</v>
      </c>
      <c r="B36" s="244">
        <v>1645</v>
      </c>
      <c r="C36" s="244">
        <v>2677</v>
      </c>
      <c r="D36" s="80">
        <f t="shared" si="2"/>
        <v>0.627355623100304</v>
      </c>
      <c r="E36" s="371"/>
    </row>
    <row r="37" ht="36" customHeight="1" spans="1:5">
      <c r="A37" s="252" t="s">
        <v>37</v>
      </c>
      <c r="B37" s="244">
        <v>38151</v>
      </c>
      <c r="C37" s="244">
        <v>17000</v>
      </c>
      <c r="D37" s="80" t="str">
        <f t="shared" si="2"/>
        <v/>
      </c>
      <c r="E37" s="371"/>
    </row>
    <row r="38" s="345" customFormat="1" ht="36" customHeight="1" spans="1:5">
      <c r="A38" s="354" t="s">
        <v>38</v>
      </c>
      <c r="B38" s="244"/>
      <c r="C38" s="244"/>
      <c r="D38" s="80" t="str">
        <f t="shared" si="2"/>
        <v/>
      </c>
      <c r="E38" s="371"/>
    </row>
    <row r="39" s="345" customFormat="1" ht="36" customHeight="1" spans="1:5">
      <c r="A39" s="354" t="s">
        <v>39</v>
      </c>
      <c r="B39" s="244">
        <v>1780</v>
      </c>
      <c r="C39" s="244"/>
      <c r="D39" s="80" t="str">
        <f t="shared" si="2"/>
        <v/>
      </c>
      <c r="E39" s="371"/>
    </row>
    <row r="40" ht="36" customHeight="1" spans="1:5">
      <c r="A40" s="355" t="s">
        <v>40</v>
      </c>
      <c r="B40" s="247">
        <f>SUM(B31,B32,B33)</f>
        <v>389690</v>
      </c>
      <c r="C40" s="247">
        <f>SUM(C31,C32,C33)</f>
        <v>396782</v>
      </c>
      <c r="D40" s="80">
        <f t="shared" si="2"/>
        <v>0.01819908132105</v>
      </c>
      <c r="E40" s="371"/>
    </row>
  </sheetData>
  <autoFilter ref="A4:E40"/>
  <mergeCells count="1">
    <mergeCell ref="A2:D2"/>
  </mergeCells>
  <conditionalFormatting sqref="D3:E3">
    <cfRule type="cellIs" dxfId="0" priority="35" stopIfTrue="1" operator="lessThanOrEqual">
      <formula>-1</formula>
    </cfRule>
  </conditionalFormatting>
  <conditionalFormatting sqref="A5:A30">
    <cfRule type="expression" dxfId="1" priority="46" stopIfTrue="1">
      <formula>"len($A:$A)=3"</formula>
    </cfRule>
  </conditionalFormatting>
  <conditionalFormatting sqref="A8:A16">
    <cfRule type="expression" dxfId="2" priority="49" stopIfTrue="1">
      <formula>"len($A:$A)=3"</formula>
    </cfRule>
  </conditionalFormatting>
  <conditionalFormatting sqref="A32:A37">
    <cfRule type="expression" dxfId="3" priority="41" stopIfTrue="1">
      <formula>"len($A:$A)=3"</formula>
    </cfRule>
  </conditionalFormatting>
  <conditionalFormatting sqref="A33:A36">
    <cfRule type="expression" dxfId="4" priority="10" stopIfTrue="1">
      <formula>"len($A:$A)=3"</formula>
    </cfRule>
  </conditionalFormatting>
  <conditionalFormatting sqref="A34:A36">
    <cfRule type="expression" dxfId="5" priority="8" stopIfTrue="1">
      <formula>"len($A:$A)=3"</formula>
    </cfRule>
  </conditionalFormatting>
  <conditionalFormatting sqref="A36:A38">
    <cfRule type="expression" dxfId="6" priority="6" stopIfTrue="1">
      <formula>"len($A:$A)=3"</formula>
    </cfRule>
  </conditionalFormatting>
  <conditionalFormatting sqref="A38:A40">
    <cfRule type="expression" dxfId="7" priority="4" stopIfTrue="1">
      <formula>"len($A:$A)=3"</formula>
    </cfRule>
    <cfRule type="expression" dxfId="8" priority="5" stopIfTrue="1">
      <formula>"len($A:$A)=3"</formula>
    </cfRule>
  </conditionalFormatting>
  <conditionalFormatting sqref="E5:E40">
    <cfRule type="cellIs" dxfId="9" priority="33" stopIfTrue="1" operator="lessThan">
      <formula>0</formula>
    </cfRule>
    <cfRule type="cellIs" dxfId="10" priority="34" stopIfTrue="1" operator="lessThan">
      <formula>0</formula>
    </cfRule>
  </conditionalFormatting>
  <conditionalFormatting sqref="E32:E37">
    <cfRule type="expression" dxfId="11" priority="15" stopIfTrue="1">
      <formula>"len($A:$A)=3"</formula>
    </cfRule>
    <cfRule type="cellIs" dxfId="12" priority="56" stopIfTrue="1" operator="lessThan">
      <formula>0</formula>
    </cfRule>
    <cfRule type="cellIs" dxfId="13" priority="57" stopIfTrue="1" operator="greaterThan">
      <formula>5</formula>
    </cfRule>
  </conditionalFormatting>
  <conditionalFormatting sqref="A5:A10 A32:A37 A40">
    <cfRule type="expression" dxfId="14" priority="55" stopIfTrue="1">
      <formula>"len($A:$A)=3"</formula>
    </cfRule>
  </conditionalFormatting>
  <conditionalFormatting sqref="B5:E28 B29:C30 E29:E30 D29:D40">
    <cfRule type="expression" dxfId="15" priority="27" stopIfTrue="1">
      <formula>"len($A:$A)=3"</formula>
    </cfRule>
  </conditionalFormatting>
  <conditionalFormatting sqref="B5:E5 D6:D40 B6:C15 E6:E15">
    <cfRule type="expression" dxfId="16" priority="30" stopIfTrue="1">
      <formula>"len($A:$A)=3"</formula>
    </cfRule>
  </conditionalFormatting>
  <conditionalFormatting sqref="D5:E5 C6:E19 D20:E28 C22:C30 E29:E30 D29:D40 C20">
    <cfRule type="expression" dxfId="17" priority="16" stopIfTrue="1">
      <formula>"len($A:$A)=3"</formula>
    </cfRule>
  </conditionalFormatting>
  <conditionalFormatting sqref="D5:E5 C6:C10 D6:D40 E6:E15">
    <cfRule type="expression" dxfId="18" priority="19" stopIfTrue="1">
      <formula>"len($A:$A)=3"</formula>
    </cfRule>
  </conditionalFormatting>
  <conditionalFormatting sqref="B8:C16 E8:E16">
    <cfRule type="expression" dxfId="19" priority="28" stopIfTrue="1">
      <formula>"len($A:$A)=3"</formula>
    </cfRule>
  </conditionalFormatting>
  <conditionalFormatting sqref="C8:C16 E8:E16">
    <cfRule type="expression" dxfId="20" priority="17" stopIfTrue="1">
      <formula>"len($A:$A)=3"</formula>
    </cfRule>
  </conditionalFormatting>
  <conditionalFormatting sqref="B32:C36 E32:E36">
    <cfRule type="expression" dxfId="21" priority="31" stopIfTrue="1">
      <formula>"len($A:$A)=3"</formula>
    </cfRule>
  </conditionalFormatting>
  <conditionalFormatting sqref="B32:C37 E32:E37">
    <cfRule type="expression" dxfId="22" priority="26" stopIfTrue="1">
      <formula>"len($A:$A)=3"</formula>
    </cfRule>
  </conditionalFormatting>
  <conditionalFormatting sqref="E32:E37 C34:C36">
    <cfRule type="expression" dxfId="23" priority="20" stopIfTrue="1">
      <formula>"len($A:$A)=3"</formula>
    </cfRule>
  </conditionalFormatting>
  <conditionalFormatting sqref="A39:A40 A33:A36">
    <cfRule type="expression" dxfId="24" priority="9" stopIfTrue="1">
      <formula>"len($A:$A)=3"</formula>
    </cfRule>
  </conditionalFormatting>
  <conditionalFormatting sqref="B33:C36 E33:E36">
    <cfRule type="expression" dxfId="25" priority="25" stopIfTrue="1">
      <formula>"len($A:$A)=3"</formula>
    </cfRule>
  </conditionalFormatting>
  <conditionalFormatting sqref="B34:C36 E34:E36">
    <cfRule type="expression" dxfId="26" priority="24" stopIfTrue="1">
      <formula>"len($A:$A)=3"</formula>
    </cfRule>
  </conditionalFormatting>
  <conditionalFormatting sqref="C34:C36 E34:E36">
    <cfRule type="expression" dxfId="27" priority="13" stopIfTrue="1">
      <formula>"len($A:$A)=3"</formula>
    </cfRule>
  </conditionalFormatting>
  <conditionalFormatting sqref="A40 A36:C36 E36">
    <cfRule type="expression" dxfId="28" priority="53" stopIfTrue="1">
      <formula>"len($A:$A)=3"</formula>
    </cfRule>
  </conditionalFormatting>
  <conditionalFormatting sqref="B36:C38 E36:E38">
    <cfRule type="expression" dxfId="29" priority="22" stopIfTrue="1">
      <formula>"len($A:$A)=3"</formula>
    </cfRule>
  </conditionalFormatting>
  <conditionalFormatting sqref="C36:C38 E36:E38">
    <cfRule type="expression" dxfId="30" priority="11" stopIfTrue="1">
      <formula>"len($A:$A)=3"</formula>
    </cfRule>
  </conditionalFormatting>
  <conditionalFormatting sqref="B38:C40 E38:E40">
    <cfRule type="expression" dxfId="31" priority="32" stopIfTrue="1">
      <formula>"len($A:$A)=3"</formula>
    </cfRule>
  </conditionalFormatting>
  <conditionalFormatting sqref="C38:C40 E38:E40">
    <cfRule type="expression" dxfId="32" priority="21" stopIfTrue="1">
      <formula>"len($A:$A)=3"</formula>
    </cfRule>
  </conditionalFormatting>
  <conditionalFormatting sqref="B39:C40 E39:E40">
    <cfRule type="expression" dxfId="33" priority="29" stopIfTrue="1">
      <formula>"len($A:$A)=3"</formula>
    </cfRule>
  </conditionalFormatting>
  <conditionalFormatting sqref="C39:C40 E39:E40">
    <cfRule type="expression" dxfId="34" priority="18"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47"/>
  <sheetViews>
    <sheetView showZeros="0" view="pageBreakPreview" zoomScale="80" zoomScaleNormal="115" zoomScaleSheetLayoutView="80" workbookViewId="0">
      <pane ySplit="3" topLeftCell="A4" activePane="bottomLeft" state="frozen"/>
      <selection/>
      <selection pane="bottomLeft" activeCell="D4" sqref="D4"/>
    </sheetView>
  </sheetViews>
  <sheetFormatPr defaultColWidth="9" defaultRowHeight="14.25" outlineLevelCol="3"/>
  <cols>
    <col min="1" max="1" width="50.75" style="272" customWidth="1"/>
    <col min="2" max="3" width="21.625" style="272" customWidth="1"/>
    <col min="4" max="4" width="21.625" style="273" customWidth="1"/>
    <col min="5" max="16384" width="9" style="272"/>
  </cols>
  <sheetData>
    <row r="1" ht="45" customHeight="1" spans="1:4">
      <c r="A1" s="235" t="s">
        <v>1164</v>
      </c>
      <c r="B1" s="235"/>
      <c r="C1" s="235"/>
      <c r="D1" s="235"/>
    </row>
    <row r="2" s="270" customFormat="1" ht="20.1" customHeight="1" spans="1:4">
      <c r="A2" s="236"/>
      <c r="B2" s="236"/>
      <c r="C2" s="236"/>
      <c r="D2" s="237" t="s">
        <v>1</v>
      </c>
    </row>
    <row r="3" s="271" customFormat="1" ht="45" customHeight="1" spans="1:4">
      <c r="A3" s="238" t="s">
        <v>2</v>
      </c>
      <c r="B3" s="239" t="s">
        <v>3</v>
      </c>
      <c r="C3" s="239" t="s">
        <v>4</v>
      </c>
      <c r="D3" s="239" t="s">
        <v>5</v>
      </c>
    </row>
    <row r="4" ht="36" customHeight="1" spans="1:4">
      <c r="A4" s="240" t="s">
        <v>1165</v>
      </c>
      <c r="B4" s="241">
        <f>SUM(B5:B6)</f>
        <v>27</v>
      </c>
      <c r="C4" s="241">
        <f>SUM(C5:C6)</f>
        <v>30</v>
      </c>
      <c r="D4" s="80">
        <f>IF(C4&lt;&gt;0,IF((C4/B4-1)&lt;-30%,"",IF((C4/B4-1)&gt;150%,"",C4/B4-1)),"")</f>
        <v>0.111111111111111</v>
      </c>
    </row>
    <row r="5" ht="36" customHeight="1" spans="1:4">
      <c r="A5" s="242" t="s">
        <v>1166</v>
      </c>
      <c r="B5" s="243">
        <v>7</v>
      </c>
      <c r="C5" s="244">
        <v>10</v>
      </c>
      <c r="D5" s="80">
        <f t="shared" ref="D5:D18" si="0">IF(C5&lt;&gt;0,IF((C5/B5-1)&lt;-30%,"",IF((C5/B5-1)&gt;150%,"",C5/B5-1)),"")</f>
        <v>0.428571428571429</v>
      </c>
    </row>
    <row r="6" ht="36" customHeight="1" spans="1:4">
      <c r="A6" s="242" t="s">
        <v>1167</v>
      </c>
      <c r="B6" s="243">
        <v>20</v>
      </c>
      <c r="C6" s="244">
        <v>20</v>
      </c>
      <c r="D6" s="80">
        <f t="shared" si="0"/>
        <v>0</v>
      </c>
    </row>
    <row r="7" ht="36" customHeight="1" spans="1:4">
      <c r="A7" s="245" t="s">
        <v>1168</v>
      </c>
      <c r="B7" s="241">
        <f>SUM(B8:B9)</f>
        <v>2923</v>
      </c>
      <c r="C7" s="241">
        <f>SUM(C8:C9)</f>
        <v>2850</v>
      </c>
      <c r="D7" s="80">
        <f t="shared" si="0"/>
        <v>-0.0249743414300376</v>
      </c>
    </row>
    <row r="8" ht="36" customHeight="1" spans="1:4">
      <c r="A8" s="246" t="s">
        <v>1169</v>
      </c>
      <c r="B8" s="243">
        <v>2923</v>
      </c>
      <c r="C8" s="244">
        <v>2850</v>
      </c>
      <c r="D8" s="80">
        <f t="shared" si="0"/>
        <v>-0.0249743414300376</v>
      </c>
    </row>
    <row r="9" ht="36" customHeight="1" spans="1:4">
      <c r="A9" s="246" t="s">
        <v>1170</v>
      </c>
      <c r="B9" s="243"/>
      <c r="C9" s="244"/>
      <c r="D9" s="80" t="str">
        <f t="shared" si="0"/>
        <v/>
      </c>
    </row>
    <row r="10" ht="36" customHeight="1" spans="1:4">
      <c r="A10" s="245" t="s">
        <v>1171</v>
      </c>
      <c r="B10" s="241"/>
      <c r="C10" s="247"/>
      <c r="D10" s="80" t="str">
        <f t="shared" si="0"/>
        <v/>
      </c>
    </row>
    <row r="11" ht="36" customHeight="1" spans="1:4">
      <c r="A11" s="246" t="s">
        <v>1172</v>
      </c>
      <c r="B11" s="243"/>
      <c r="C11" s="244"/>
      <c r="D11" s="80" t="str">
        <f t="shared" si="0"/>
        <v/>
      </c>
    </row>
    <row r="12" ht="36" customHeight="1" spans="1:4">
      <c r="A12" s="245" t="s">
        <v>1173</v>
      </c>
      <c r="B12" s="241">
        <f>SUM(B13:B20)</f>
        <v>45468</v>
      </c>
      <c r="C12" s="247"/>
      <c r="D12" s="80" t="str">
        <f t="shared" si="0"/>
        <v/>
      </c>
    </row>
    <row r="13" ht="49" customHeight="1" spans="1:4">
      <c r="A13" s="246" t="s">
        <v>1174</v>
      </c>
      <c r="B13" s="243">
        <v>468</v>
      </c>
      <c r="C13" s="244"/>
      <c r="D13" s="80" t="str">
        <f t="shared" si="0"/>
        <v/>
      </c>
    </row>
    <row r="14" ht="46" customHeight="1" spans="1:4">
      <c r="A14" s="242" t="s">
        <v>1175</v>
      </c>
      <c r="B14" s="243"/>
      <c r="C14" s="244"/>
      <c r="D14" s="80" t="str">
        <f t="shared" si="0"/>
        <v/>
      </c>
    </row>
    <row r="15" ht="36" customHeight="1" spans="1:4">
      <c r="A15" s="246" t="s">
        <v>1176</v>
      </c>
      <c r="B15" s="243"/>
      <c r="C15" s="244"/>
      <c r="D15" s="80" t="str">
        <f t="shared" si="0"/>
        <v/>
      </c>
    </row>
    <row r="16" ht="36" customHeight="1" spans="1:4">
      <c r="A16" s="246" t="s">
        <v>1177</v>
      </c>
      <c r="B16" s="243"/>
      <c r="C16" s="244"/>
      <c r="D16" s="80" t="str">
        <f t="shared" si="0"/>
        <v/>
      </c>
    </row>
    <row r="17" ht="36" customHeight="1" spans="1:4">
      <c r="A17" s="246" t="s">
        <v>1178</v>
      </c>
      <c r="B17" s="243"/>
      <c r="C17" s="244"/>
      <c r="D17" s="80" t="str">
        <f t="shared" si="0"/>
        <v/>
      </c>
    </row>
    <row r="18" ht="36" customHeight="1" spans="1:4">
      <c r="A18" s="242" t="s">
        <v>1179</v>
      </c>
      <c r="B18" s="243"/>
      <c r="C18" s="244"/>
      <c r="D18" s="80" t="str">
        <f t="shared" si="0"/>
        <v/>
      </c>
    </row>
    <row r="19" ht="36" customHeight="1" spans="1:4">
      <c r="A19" s="246" t="s">
        <v>1180</v>
      </c>
      <c r="B19" s="243">
        <v>45000</v>
      </c>
      <c r="C19" s="244"/>
      <c r="D19" s="80" t="str">
        <f t="shared" ref="D19:D47" si="1">IF(C19&lt;&gt;0,IF((C19/B19-1)&lt;-30%,"",IF((C19/B19-1)&gt;150%,"",C19/B19-1)),"")</f>
        <v/>
      </c>
    </row>
    <row r="20" ht="45" customHeight="1" spans="1:4">
      <c r="A20" s="246" t="s">
        <v>1181</v>
      </c>
      <c r="B20" s="243"/>
      <c r="C20" s="244"/>
      <c r="D20" s="80" t="str">
        <f t="shared" si="1"/>
        <v/>
      </c>
    </row>
    <row r="21" ht="36" customHeight="1" spans="1:4">
      <c r="A21" s="245" t="s">
        <v>1182</v>
      </c>
      <c r="B21" s="241">
        <f>SUM(B22:B24)</f>
        <v>1128</v>
      </c>
      <c r="C21" s="241">
        <f>SUM(C22:C24)</f>
        <v>1150</v>
      </c>
      <c r="D21" s="80">
        <f t="shared" si="1"/>
        <v>0.0195035460992907</v>
      </c>
    </row>
    <row r="22" ht="36" customHeight="1" spans="1:4">
      <c r="A22" s="246" t="s">
        <v>1183</v>
      </c>
      <c r="B22" s="243">
        <v>1128</v>
      </c>
      <c r="C22" s="244">
        <v>1150</v>
      </c>
      <c r="D22" s="80">
        <f t="shared" si="1"/>
        <v>0.0195035460992907</v>
      </c>
    </row>
    <row r="23" ht="36" customHeight="1" spans="1:4">
      <c r="A23" s="246" t="s">
        <v>1184</v>
      </c>
      <c r="B23" s="243"/>
      <c r="C23" s="244"/>
      <c r="D23" s="80" t="str">
        <f t="shared" si="1"/>
        <v/>
      </c>
    </row>
    <row r="24" ht="46" customHeight="1" spans="1:4">
      <c r="A24" s="246" t="s">
        <v>1185</v>
      </c>
      <c r="B24" s="243"/>
      <c r="C24" s="244"/>
      <c r="D24" s="80" t="str">
        <f t="shared" si="1"/>
        <v/>
      </c>
    </row>
    <row r="25" ht="36" customHeight="1" spans="1:4">
      <c r="A25" s="245" t="s">
        <v>1186</v>
      </c>
      <c r="B25" s="241"/>
      <c r="C25" s="247"/>
      <c r="D25" s="80" t="str">
        <f t="shared" si="1"/>
        <v/>
      </c>
    </row>
    <row r="26" ht="36" customHeight="1" spans="1:4">
      <c r="A26" s="246" t="s">
        <v>1187</v>
      </c>
      <c r="B26" s="243"/>
      <c r="C26" s="244"/>
      <c r="D26" s="80" t="str">
        <f t="shared" si="1"/>
        <v/>
      </c>
    </row>
    <row r="27" ht="36" customHeight="1" spans="1:4">
      <c r="A27" s="246" t="s">
        <v>1188</v>
      </c>
      <c r="B27" s="243"/>
      <c r="C27" s="244"/>
      <c r="D27" s="80" t="str">
        <f t="shared" si="1"/>
        <v/>
      </c>
    </row>
    <row r="28" ht="36" customHeight="1" spans="1:4">
      <c r="A28" s="246" t="s">
        <v>1189</v>
      </c>
      <c r="B28" s="243"/>
      <c r="C28" s="244"/>
      <c r="D28" s="80" t="str">
        <f t="shared" si="1"/>
        <v/>
      </c>
    </row>
    <row r="29" ht="36" customHeight="1" spans="1:4">
      <c r="A29" s="242" t="s">
        <v>1190</v>
      </c>
      <c r="B29" s="243"/>
      <c r="C29" s="244"/>
      <c r="D29" s="80" t="str">
        <f t="shared" si="1"/>
        <v/>
      </c>
    </row>
    <row r="30" ht="36" customHeight="1" spans="1:4">
      <c r="A30" s="248" t="s">
        <v>1191</v>
      </c>
      <c r="B30" s="241"/>
      <c r="C30" s="247"/>
      <c r="D30" s="80" t="str">
        <f t="shared" si="1"/>
        <v/>
      </c>
    </row>
    <row r="31" ht="36" customHeight="1" spans="1:4">
      <c r="A31" s="249" t="s">
        <v>1192</v>
      </c>
      <c r="B31" s="243"/>
      <c r="C31" s="244"/>
      <c r="D31" s="80" t="str">
        <f t="shared" si="1"/>
        <v/>
      </c>
    </row>
    <row r="32" ht="36" customHeight="1" spans="1:4">
      <c r="A32" s="248" t="s">
        <v>1193</v>
      </c>
      <c r="B32" s="241">
        <f>SUM(B33:B35)</f>
        <v>17259</v>
      </c>
      <c r="C32" s="241">
        <f>SUM(C33:C35)</f>
        <v>14480</v>
      </c>
      <c r="D32" s="80">
        <f t="shared" si="1"/>
        <v>-0.16101744017614</v>
      </c>
    </row>
    <row r="33" ht="36" customHeight="1" spans="1:4">
      <c r="A33" s="249" t="s">
        <v>1194</v>
      </c>
      <c r="B33" s="243">
        <v>15000</v>
      </c>
      <c r="C33" s="244">
        <v>13000</v>
      </c>
      <c r="D33" s="80">
        <f t="shared" si="1"/>
        <v>-0.133333333333333</v>
      </c>
    </row>
    <row r="34" ht="36" customHeight="1" spans="1:4">
      <c r="A34" s="249" t="s">
        <v>1195</v>
      </c>
      <c r="B34" s="243">
        <v>10</v>
      </c>
      <c r="C34" s="244"/>
      <c r="D34" s="80" t="str">
        <f t="shared" si="1"/>
        <v/>
      </c>
    </row>
    <row r="35" ht="36" customHeight="1" spans="1:4">
      <c r="A35" s="249" t="s">
        <v>1196</v>
      </c>
      <c r="B35" s="243">
        <v>2249</v>
      </c>
      <c r="C35" s="244">
        <v>1480</v>
      </c>
      <c r="D35" s="80" t="str">
        <f t="shared" si="1"/>
        <v/>
      </c>
    </row>
    <row r="36" ht="36" customHeight="1" spans="1:4">
      <c r="A36" s="248" t="s">
        <v>1197</v>
      </c>
      <c r="B36" s="241">
        <f>SUM(B37)</f>
        <v>650</v>
      </c>
      <c r="C36" s="241">
        <f>SUM(C37)</f>
        <v>3390</v>
      </c>
      <c r="D36" s="80" t="str">
        <f t="shared" si="1"/>
        <v/>
      </c>
    </row>
    <row r="37" ht="36" customHeight="1" spans="1:4">
      <c r="A37" s="249" t="s">
        <v>1198</v>
      </c>
      <c r="B37" s="243">
        <v>650</v>
      </c>
      <c r="C37" s="244">
        <v>3390</v>
      </c>
      <c r="D37" s="80" t="str">
        <f t="shared" si="1"/>
        <v/>
      </c>
    </row>
    <row r="38" ht="36" customHeight="1" spans="1:4">
      <c r="A38" s="248" t="s">
        <v>1199</v>
      </c>
      <c r="B38" s="241">
        <f>SUM(B39)</f>
        <v>0</v>
      </c>
      <c r="C38" s="241">
        <f>SUM(C39)</f>
        <v>100</v>
      </c>
      <c r="D38" s="80"/>
    </row>
    <row r="39" ht="36" customHeight="1" spans="1:4">
      <c r="A39" s="249" t="s">
        <v>1200</v>
      </c>
      <c r="B39" s="243"/>
      <c r="C39" s="244">
        <v>100</v>
      </c>
      <c r="D39" s="80"/>
    </row>
    <row r="40" ht="36" customHeight="1" spans="1:4">
      <c r="A40" s="249"/>
      <c r="B40" s="243"/>
      <c r="C40" s="244"/>
      <c r="D40" s="80" t="str">
        <f t="shared" si="1"/>
        <v/>
      </c>
    </row>
    <row r="41" ht="36" customHeight="1" spans="1:4">
      <c r="A41" s="250" t="s">
        <v>1201</v>
      </c>
      <c r="B41" s="241">
        <f>B4+B7+B10+B12+B21+B25+B30+B32+B36+B38</f>
        <v>67455</v>
      </c>
      <c r="C41" s="241">
        <f>C4+C7+C10+C12+C21+C25+C30+C32+C36+C38</f>
        <v>22000</v>
      </c>
      <c r="D41" s="80" t="str">
        <f t="shared" si="1"/>
        <v/>
      </c>
    </row>
    <row r="42" ht="36" customHeight="1" spans="1:4">
      <c r="A42" s="251" t="s">
        <v>68</v>
      </c>
      <c r="B42" s="241">
        <f>SUM(B43:B45)</f>
        <v>1791</v>
      </c>
      <c r="C42" s="241">
        <f>SUM(C43:C45)</f>
        <v>17000</v>
      </c>
      <c r="D42" s="80" t="str">
        <f t="shared" si="1"/>
        <v/>
      </c>
    </row>
    <row r="43" ht="36" customHeight="1" spans="1:4">
      <c r="A43" s="251" t="s">
        <v>1202</v>
      </c>
      <c r="B43" s="243">
        <v>184</v>
      </c>
      <c r="C43" s="247"/>
      <c r="D43" s="80" t="str">
        <f t="shared" si="1"/>
        <v/>
      </c>
    </row>
    <row r="44" ht="36" customHeight="1" spans="1:4">
      <c r="A44" s="252" t="s">
        <v>1203</v>
      </c>
      <c r="B44" s="243">
        <v>1300</v>
      </c>
      <c r="C44" s="244">
        <v>17000</v>
      </c>
      <c r="D44" s="80" t="str">
        <f t="shared" si="1"/>
        <v/>
      </c>
    </row>
    <row r="45" ht="36" customHeight="1" spans="1:4">
      <c r="A45" s="252" t="s">
        <v>1204</v>
      </c>
      <c r="B45" s="243">
        <v>307</v>
      </c>
      <c r="C45" s="244"/>
      <c r="D45" s="80" t="str">
        <f t="shared" si="1"/>
        <v/>
      </c>
    </row>
    <row r="46" ht="36" customHeight="1" spans="1:4">
      <c r="A46" s="253" t="s">
        <v>1205</v>
      </c>
      <c r="B46" s="241">
        <v>1200</v>
      </c>
      <c r="C46" s="247"/>
      <c r="D46" s="80" t="str">
        <f t="shared" si="1"/>
        <v/>
      </c>
    </row>
    <row r="47" ht="36" customHeight="1" spans="1:4">
      <c r="A47" s="250" t="s">
        <v>75</v>
      </c>
      <c r="B47" s="241">
        <f>B41+B42+B46</f>
        <v>70446</v>
      </c>
      <c r="C47" s="241">
        <f>C41+C42+C46</f>
        <v>39000</v>
      </c>
      <c r="D47" s="80" t="str">
        <f t="shared" si="1"/>
        <v/>
      </c>
    </row>
  </sheetData>
  <autoFilter ref="A3:D47"/>
  <mergeCells count="1">
    <mergeCell ref="A1:D1"/>
  </mergeCells>
  <conditionalFormatting sqref="A46:A49">
    <cfRule type="expression" dxfId="123" priority="7" stopIfTrue="1">
      <formula>"len($A:$A)=3"</formula>
    </cfRule>
  </conditionalFormatting>
  <conditionalFormatting sqref="D4:D47">
    <cfRule type="expression" dxfId="124" priority="4" stopIfTrue="1">
      <formula>"len($A:$A)=3"</formula>
    </cfRule>
    <cfRule type="expression" dxfId="125" priority="3" stopIfTrue="1">
      <formula>"len($A:$A)=3"</formula>
    </cfRule>
    <cfRule type="expression" dxfId="126" priority="2" stopIfTrue="1">
      <formula>"len($A:$A)=3"</formula>
    </cfRule>
    <cfRule type="expression" dxfId="127" priority="1" stopIfTrue="1">
      <formula>"len($A:$A)=3"</formula>
    </cfRule>
  </conditionalFormatting>
  <conditionalFormatting sqref="B46:C47 E46:G47 B48:G49">
    <cfRule type="expression" dxfId="128" priority="6" stopIfTrue="1">
      <formula>"len($A:$A)=3"</formula>
    </cfRule>
  </conditionalFormatting>
  <conditionalFormatting sqref="C46:C47 E46:G47 C48:G49">
    <cfRule type="expression" dxfId="129" priority="5"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2"/>
  <sheetViews>
    <sheetView showZeros="0" view="pageBreakPreview" zoomScale="80" zoomScaleNormal="115" zoomScaleSheetLayoutView="80" workbookViewId="0">
      <pane ySplit="3" topLeftCell="A4" activePane="bottomLeft" state="frozen"/>
      <selection/>
      <selection pane="bottomLeft" activeCell="D4" sqref="D4"/>
    </sheetView>
  </sheetViews>
  <sheetFormatPr defaultColWidth="9" defaultRowHeight="14.25" outlineLevelCol="3"/>
  <cols>
    <col min="1" max="1" width="50.75" style="133" customWidth="1"/>
    <col min="2" max="3" width="21.625" style="133" customWidth="1"/>
    <col min="4" max="4" width="23.5833333333333" style="257" customWidth="1"/>
    <col min="5" max="16384" width="9" style="133"/>
  </cols>
  <sheetData>
    <row r="1" ht="45" customHeight="1" spans="1:4">
      <c r="A1" s="258" t="s">
        <v>1206</v>
      </c>
      <c r="B1" s="258"/>
      <c r="C1" s="258"/>
      <c r="D1" s="258"/>
    </row>
    <row r="2" s="254" customFormat="1" ht="20.1" customHeight="1" spans="1:4">
      <c r="A2" s="259"/>
      <c r="B2" s="260"/>
      <c r="C2" s="259"/>
      <c r="D2" s="261" t="s">
        <v>1</v>
      </c>
    </row>
    <row r="3" s="255" customFormat="1" ht="45" customHeight="1" spans="1:4">
      <c r="A3" s="262" t="s">
        <v>2</v>
      </c>
      <c r="B3" s="153" t="s">
        <v>78</v>
      </c>
      <c r="C3" s="153" t="s">
        <v>4</v>
      </c>
      <c r="D3" s="153" t="s">
        <v>79</v>
      </c>
    </row>
    <row r="4" s="255" customFormat="1" ht="36" customHeight="1" spans="1:4">
      <c r="A4" s="263" t="s">
        <v>1139</v>
      </c>
      <c r="B4" s="241"/>
      <c r="C4" s="247"/>
      <c r="D4" s="80"/>
    </row>
    <row r="5" ht="36" customHeight="1" spans="1:4">
      <c r="A5" s="263" t="s">
        <v>1140</v>
      </c>
      <c r="B5" s="241"/>
      <c r="C5" s="247"/>
      <c r="D5" s="80"/>
    </row>
    <row r="6" ht="36" customHeight="1" spans="1:4">
      <c r="A6" s="263" t="s">
        <v>1141</v>
      </c>
      <c r="B6" s="241"/>
      <c r="C6" s="247"/>
      <c r="D6" s="80"/>
    </row>
    <row r="7" ht="36" customHeight="1" spans="1:4">
      <c r="A7" s="263" t="s">
        <v>1142</v>
      </c>
      <c r="B7" s="241"/>
      <c r="C7" s="247"/>
      <c r="D7" s="80"/>
    </row>
    <row r="8" ht="36" customHeight="1" spans="1:4">
      <c r="A8" s="263" t="s">
        <v>1143</v>
      </c>
      <c r="B8" s="241">
        <f>SUM(B9:B13)</f>
        <v>1839</v>
      </c>
      <c r="C8" s="241">
        <f>SUM(C9:C13)</f>
        <v>18500</v>
      </c>
      <c r="D8" s="80" t="str">
        <f>IF(C8&lt;&gt;0,IF((C8/B8-1)&lt;-30%,"",IF((C8/B8-1)&gt;150%,"",C8/B8-1)),"")</f>
        <v/>
      </c>
    </row>
    <row r="9" ht="36" customHeight="1" spans="1:4">
      <c r="A9" s="264" t="s">
        <v>1144</v>
      </c>
      <c r="B9" s="243">
        <v>1601</v>
      </c>
      <c r="C9" s="244">
        <v>18500</v>
      </c>
      <c r="D9" s="80" t="str">
        <f t="shared" ref="D9:D32" si="0">IF(C9&lt;&gt;0,IF((C9/B9-1)&lt;-30%,"",IF((C9/B9-1)&gt;150%,"",C9/B9-1)),"")</f>
        <v/>
      </c>
    </row>
    <row r="10" ht="36" customHeight="1" spans="1:4">
      <c r="A10" s="264" t="s">
        <v>1145</v>
      </c>
      <c r="B10" s="243">
        <v>238</v>
      </c>
      <c r="C10" s="244"/>
      <c r="D10" s="80" t="str">
        <f t="shared" si="0"/>
        <v/>
      </c>
    </row>
    <row r="11" ht="36" customHeight="1" spans="1:4">
      <c r="A11" s="264" t="s">
        <v>1146</v>
      </c>
      <c r="B11" s="243"/>
      <c r="C11" s="244"/>
      <c r="D11" s="80" t="str">
        <f t="shared" si="0"/>
        <v/>
      </c>
    </row>
    <row r="12" ht="36" customHeight="1" spans="1:4">
      <c r="A12" s="264" t="s">
        <v>1147</v>
      </c>
      <c r="B12" s="243"/>
      <c r="C12" s="244"/>
      <c r="D12" s="80" t="str">
        <f t="shared" si="0"/>
        <v/>
      </c>
    </row>
    <row r="13" ht="36" customHeight="1" spans="1:4">
      <c r="A13" s="264" t="s">
        <v>1148</v>
      </c>
      <c r="B13" s="243"/>
      <c r="C13" s="244"/>
      <c r="D13" s="80" t="str">
        <f t="shared" si="0"/>
        <v/>
      </c>
    </row>
    <row r="14" ht="36" customHeight="1" spans="1:4">
      <c r="A14" s="263" t="s">
        <v>1149</v>
      </c>
      <c r="B14" s="241"/>
      <c r="C14" s="247"/>
      <c r="D14" s="80" t="str">
        <f t="shared" si="0"/>
        <v/>
      </c>
    </row>
    <row r="15" ht="36" customHeight="1" spans="1:4">
      <c r="A15" s="263" t="s">
        <v>1150</v>
      </c>
      <c r="B15" s="241"/>
      <c r="C15" s="247"/>
      <c r="D15" s="80" t="str">
        <f t="shared" si="0"/>
        <v/>
      </c>
    </row>
    <row r="16" ht="36" customHeight="1" spans="1:4">
      <c r="A16" s="264" t="s">
        <v>1151</v>
      </c>
      <c r="B16" s="243"/>
      <c r="C16" s="244"/>
      <c r="D16" s="80" t="str">
        <f t="shared" si="0"/>
        <v/>
      </c>
    </row>
    <row r="17" ht="36" customHeight="1" spans="1:4">
      <c r="A17" s="264" t="s">
        <v>1152</v>
      </c>
      <c r="B17" s="243"/>
      <c r="C17" s="244"/>
      <c r="D17" s="80" t="str">
        <f t="shared" si="0"/>
        <v/>
      </c>
    </row>
    <row r="18" ht="36" customHeight="1" spans="1:4">
      <c r="A18" s="263" t="s">
        <v>1153</v>
      </c>
      <c r="B18" s="241">
        <v>198</v>
      </c>
      <c r="C18" s="247">
        <v>202</v>
      </c>
      <c r="D18" s="80">
        <f t="shared" si="0"/>
        <v>0.0202020202020201</v>
      </c>
    </row>
    <row r="19" ht="36" customHeight="1" spans="1:4">
      <c r="A19" s="263" t="s">
        <v>1154</v>
      </c>
      <c r="B19" s="241"/>
      <c r="C19" s="247"/>
      <c r="D19" s="80" t="str">
        <f t="shared" si="0"/>
        <v/>
      </c>
    </row>
    <row r="20" ht="36" customHeight="1" spans="1:4">
      <c r="A20" s="263" t="s">
        <v>1155</v>
      </c>
      <c r="B20" s="241"/>
      <c r="C20" s="247"/>
      <c r="D20" s="80" t="str">
        <f t="shared" si="0"/>
        <v/>
      </c>
    </row>
    <row r="21" ht="36" customHeight="1" spans="1:4">
      <c r="A21" s="263" t="s">
        <v>1156</v>
      </c>
      <c r="B21" s="241"/>
      <c r="C21" s="247"/>
      <c r="D21" s="80" t="str">
        <f t="shared" si="0"/>
        <v/>
      </c>
    </row>
    <row r="22" ht="36" customHeight="1" spans="1:4">
      <c r="A22" s="265" t="s">
        <v>1157</v>
      </c>
      <c r="B22" s="241">
        <v>150</v>
      </c>
      <c r="C22" s="247">
        <v>150</v>
      </c>
      <c r="D22" s="80">
        <f t="shared" si="0"/>
        <v>0</v>
      </c>
    </row>
    <row r="23" ht="36" customHeight="1" spans="1:4">
      <c r="A23" s="265" t="s">
        <v>1158</v>
      </c>
      <c r="B23" s="241"/>
      <c r="C23" s="247"/>
      <c r="D23" s="80" t="str">
        <f t="shared" si="0"/>
        <v/>
      </c>
    </row>
    <row r="24" ht="36" customHeight="1" spans="1:4">
      <c r="A24" s="265" t="s">
        <v>1159</v>
      </c>
      <c r="B24" s="241"/>
      <c r="C24" s="247"/>
      <c r="D24" s="80" t="str">
        <f t="shared" si="0"/>
        <v/>
      </c>
    </row>
    <row r="25" ht="36" customHeight="1" spans="1:4">
      <c r="A25" s="265" t="s">
        <v>1160</v>
      </c>
      <c r="B25" s="241">
        <v>650</v>
      </c>
      <c r="C25" s="247">
        <v>1148</v>
      </c>
      <c r="D25" s="80">
        <f t="shared" si="0"/>
        <v>0.766153846153846</v>
      </c>
    </row>
    <row r="26" ht="36" customHeight="1" spans="1:4">
      <c r="A26" s="266"/>
      <c r="B26" s="267"/>
      <c r="C26" s="267"/>
      <c r="D26" s="80" t="str">
        <f t="shared" si="0"/>
        <v/>
      </c>
    </row>
    <row r="27" s="256" customFormat="1" ht="36" customHeight="1" spans="1:4">
      <c r="A27" s="268" t="s">
        <v>1207</v>
      </c>
      <c r="B27" s="241">
        <f>B4+B5+B6+B7+B8+B14+B15+B18+B19+B20+B21+B22+B23+B24+B25</f>
        <v>2837</v>
      </c>
      <c r="C27" s="241">
        <f>C4+C5+C6+C7+C8+C14+C15+C18+C19+C20+C21+C22+C23+C24+C25</f>
        <v>20000</v>
      </c>
      <c r="D27" s="80" t="str">
        <f t="shared" si="0"/>
        <v/>
      </c>
    </row>
    <row r="28" ht="36" customHeight="1" spans="1:4">
      <c r="A28" s="269" t="s">
        <v>1162</v>
      </c>
      <c r="B28" s="243">
        <v>61110</v>
      </c>
      <c r="C28" s="244">
        <v>13000</v>
      </c>
      <c r="D28" s="80" t="str">
        <f t="shared" si="0"/>
        <v/>
      </c>
    </row>
    <row r="29" ht="36" customHeight="1" spans="1:4">
      <c r="A29" s="269" t="s">
        <v>33</v>
      </c>
      <c r="B29" s="241">
        <f>SUM(B30:B31)</f>
        <v>6499</v>
      </c>
      <c r="C29" s="241">
        <f>SUM(C30:C31)</f>
        <v>6000</v>
      </c>
      <c r="D29" s="80">
        <f t="shared" si="0"/>
        <v>-0.0767810432374212</v>
      </c>
    </row>
    <row r="30" ht="36" customHeight="1" spans="1:4">
      <c r="A30" s="266" t="s">
        <v>1163</v>
      </c>
      <c r="B30" s="243">
        <v>5630</v>
      </c>
      <c r="C30" s="244">
        <v>5510</v>
      </c>
      <c r="D30" s="80">
        <f t="shared" si="0"/>
        <v>-0.0213143872113677</v>
      </c>
    </row>
    <row r="31" ht="36" customHeight="1" spans="1:4">
      <c r="A31" s="266" t="s">
        <v>36</v>
      </c>
      <c r="B31" s="243">
        <v>869</v>
      </c>
      <c r="C31" s="244">
        <v>490</v>
      </c>
      <c r="D31" s="80" t="str">
        <f t="shared" si="0"/>
        <v/>
      </c>
    </row>
    <row r="32" ht="36" customHeight="1" spans="1:4">
      <c r="A32" s="268" t="s">
        <v>40</v>
      </c>
      <c r="B32" s="241">
        <f>B27+B28+B29</f>
        <v>70446</v>
      </c>
      <c r="C32" s="241">
        <f>C27+C28+C29</f>
        <v>39000</v>
      </c>
      <c r="D32" s="80" t="str">
        <f t="shared" si="0"/>
        <v/>
      </c>
    </row>
  </sheetData>
  <autoFilter ref="A3:D32"/>
  <mergeCells count="1">
    <mergeCell ref="A1:D1"/>
  </mergeCells>
  <conditionalFormatting sqref="A5:A21">
    <cfRule type="expression" dxfId="130" priority="11" stopIfTrue="1">
      <formula>"len($A:$A)=3"</formula>
    </cfRule>
  </conditionalFormatting>
  <conditionalFormatting sqref="A29:A30">
    <cfRule type="expression" dxfId="131" priority="13" stopIfTrue="1">
      <formula>"len($A:$A)=3"</formula>
    </cfRule>
  </conditionalFormatting>
  <conditionalFormatting sqref="C13:C21">
    <cfRule type="expression" dxfId="132" priority="8" stopIfTrue="1">
      <formula>"len($A:$A)=3"</formula>
    </cfRule>
  </conditionalFormatting>
  <conditionalFormatting sqref="D8:D32">
    <cfRule type="expression" dxfId="133" priority="4" stopIfTrue="1">
      <formula>"len($A:$A)=3"</formula>
    </cfRule>
    <cfRule type="expression" dxfId="134" priority="3" stopIfTrue="1">
      <formula>"len($A:$A)=3"</formula>
    </cfRule>
    <cfRule type="expression" dxfId="135" priority="2" stopIfTrue="1">
      <formula>"len($A:$A)=3"</formula>
    </cfRule>
    <cfRule type="expression" dxfId="136" priority="1" stopIfTrue="1">
      <formula>"len($A:$A)=3"</formula>
    </cfRule>
  </conditionalFormatting>
  <conditionalFormatting sqref="B5:D7 B8:C16">
    <cfRule type="expression" dxfId="137" priority="9" stopIfTrue="1">
      <formula>"len($A:$A)=3"</formula>
    </cfRule>
  </conditionalFormatting>
  <conditionalFormatting sqref="C5:D7 C9:C16">
    <cfRule type="expression" dxfId="138" priority="7" stopIfTrue="1">
      <formula>"len($A:$A)=3"</formula>
    </cfRule>
  </conditionalFormatting>
  <conditionalFormatting sqref="E5:G21">
    <cfRule type="expression" dxfId="139" priority="16" stopIfTrue="1">
      <formula>"len($A:$A)=3"</formula>
    </cfRule>
  </conditionalFormatting>
  <conditionalFormatting sqref="E9:G10">
    <cfRule type="expression" dxfId="140" priority="15" stopIfTrue="1">
      <formula>"len($A:$A)=3"</formula>
    </cfRule>
  </conditionalFormatting>
  <conditionalFormatting sqref="B13:C21">
    <cfRule type="expression" dxfId="141" priority="10" stopIfTrue="1">
      <formula>"len($A:$A)=3"</formula>
    </cfRule>
  </conditionalFormatting>
  <conditionalFormatting sqref="E14:G15">
    <cfRule type="expression" dxfId="142" priority="14" stopIfTrue="1">
      <formula>"len($A:$A)=3"</formula>
    </cfRule>
  </conditionalFormatting>
  <conditionalFormatting sqref="A28 E28:G30">
    <cfRule type="expression" dxfId="143" priority="17" stopIfTrue="1">
      <formula>"len($A:$A)=3"</formula>
    </cfRule>
  </conditionalFormatting>
  <conditionalFormatting sqref="B28:C36">
    <cfRule type="expression" dxfId="144" priority="6" stopIfTrue="1">
      <formula>"len($A:$A)=3"</formula>
    </cfRule>
  </conditionalFormatting>
  <conditionalFormatting sqref="C28 C30:C36">
    <cfRule type="expression" dxfId="145" priority="5"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47"/>
  <sheetViews>
    <sheetView showZeros="0" view="pageBreakPreview" zoomScale="80" zoomScaleNormal="115" zoomScaleSheetLayoutView="80" workbookViewId="0">
      <pane ySplit="3" topLeftCell="A4" activePane="bottomLeft" state="frozen"/>
      <selection/>
      <selection pane="bottomLeft" activeCell="D14" sqref="D14"/>
    </sheetView>
  </sheetViews>
  <sheetFormatPr defaultColWidth="9" defaultRowHeight="14.25" outlineLevelCol="3"/>
  <cols>
    <col min="1" max="1" width="50.75" style="232" customWidth="1"/>
    <col min="2" max="3" width="21.625" style="233" customWidth="1"/>
    <col min="4" max="4" width="23.1166666666667" style="234" customWidth="1"/>
    <col min="5" max="5" width="9.375" style="232"/>
    <col min="6" max="16384" width="9" style="232"/>
  </cols>
  <sheetData>
    <row r="1" ht="45" customHeight="1" spans="1:4">
      <c r="A1" s="235" t="s">
        <v>1208</v>
      </c>
      <c r="B1" s="235"/>
      <c r="C1" s="235"/>
      <c r="D1" s="235"/>
    </row>
    <row r="2" s="230" customFormat="1" ht="20.1" customHeight="1" spans="1:4">
      <c r="A2" s="236"/>
      <c r="B2" s="236"/>
      <c r="C2" s="236"/>
      <c r="D2" s="237" t="s">
        <v>1</v>
      </c>
    </row>
    <row r="3" s="231" customFormat="1" ht="45" customHeight="1" spans="1:4">
      <c r="A3" s="238" t="s">
        <v>2</v>
      </c>
      <c r="B3" s="239" t="s">
        <v>78</v>
      </c>
      <c r="C3" s="239" t="s">
        <v>4</v>
      </c>
      <c r="D3" s="153" t="s">
        <v>79</v>
      </c>
    </row>
    <row r="4" ht="36" customHeight="1" spans="1:4">
      <c r="A4" s="240" t="s">
        <v>1165</v>
      </c>
      <c r="B4" s="241">
        <f>SUM(B5:B6)</f>
        <v>27</v>
      </c>
      <c r="C4" s="241">
        <f>SUM(C5:C6)</f>
        <v>30</v>
      </c>
      <c r="D4" s="80">
        <f t="shared" ref="D4:D47" si="0">IF(C4&lt;&gt;0,IF((C4/B4-1)&lt;-30%,"",IF((C4/B4-1)&gt;150%,"",C4/B4-1)),"")</f>
        <v>0.111111111111111</v>
      </c>
    </row>
    <row r="5" ht="36" customHeight="1" spans="1:4">
      <c r="A5" s="242" t="s">
        <v>1166</v>
      </c>
      <c r="B5" s="243">
        <v>7</v>
      </c>
      <c r="C5" s="244">
        <v>10</v>
      </c>
      <c r="D5" s="80">
        <f t="shared" si="0"/>
        <v>0.428571428571429</v>
      </c>
    </row>
    <row r="6" ht="36" customHeight="1" spans="1:4">
      <c r="A6" s="242" t="s">
        <v>1167</v>
      </c>
      <c r="B6" s="243">
        <v>20</v>
      </c>
      <c r="C6" s="244">
        <v>20</v>
      </c>
      <c r="D6" s="80">
        <f t="shared" si="0"/>
        <v>0</v>
      </c>
    </row>
    <row r="7" ht="36" customHeight="1" spans="1:4">
      <c r="A7" s="245" t="s">
        <v>1168</v>
      </c>
      <c r="B7" s="241">
        <f>SUM(B8:B9)</f>
        <v>2923</v>
      </c>
      <c r="C7" s="241">
        <f>SUM(C8:C9)</f>
        <v>2850</v>
      </c>
      <c r="D7" s="80">
        <f t="shared" si="0"/>
        <v>-0.0249743414300376</v>
      </c>
    </row>
    <row r="8" ht="36" customHeight="1" spans="1:4">
      <c r="A8" s="246" t="s">
        <v>1169</v>
      </c>
      <c r="B8" s="243">
        <v>2923</v>
      </c>
      <c r="C8" s="244">
        <v>2850</v>
      </c>
      <c r="D8" s="80">
        <f t="shared" si="0"/>
        <v>-0.0249743414300376</v>
      </c>
    </row>
    <row r="9" ht="36" customHeight="1" spans="1:4">
      <c r="A9" s="246" t="s">
        <v>1170</v>
      </c>
      <c r="B9" s="243"/>
      <c r="C9" s="244"/>
      <c r="D9" s="80" t="str">
        <f t="shared" si="0"/>
        <v/>
      </c>
    </row>
    <row r="10" ht="36" customHeight="1" spans="1:4">
      <c r="A10" s="245" t="s">
        <v>1171</v>
      </c>
      <c r="B10" s="241"/>
      <c r="C10" s="247"/>
      <c r="D10" s="80" t="str">
        <f t="shared" si="0"/>
        <v/>
      </c>
    </row>
    <row r="11" ht="36" customHeight="1" spans="1:4">
      <c r="A11" s="246" t="s">
        <v>1172</v>
      </c>
      <c r="B11" s="243"/>
      <c r="C11" s="244"/>
      <c r="D11" s="80" t="str">
        <f t="shared" si="0"/>
        <v/>
      </c>
    </row>
    <row r="12" ht="36" customHeight="1" spans="1:4">
      <c r="A12" s="245" t="s">
        <v>1173</v>
      </c>
      <c r="B12" s="241">
        <f>SUM(B13:B20)</f>
        <v>45468</v>
      </c>
      <c r="C12" s="247"/>
      <c r="D12" s="80" t="str">
        <f t="shared" si="0"/>
        <v/>
      </c>
    </row>
    <row r="13" ht="36" customHeight="1" spans="1:4">
      <c r="A13" s="246" t="s">
        <v>1174</v>
      </c>
      <c r="B13" s="243">
        <v>468</v>
      </c>
      <c r="C13" s="244"/>
      <c r="D13" s="80" t="str">
        <f t="shared" si="0"/>
        <v/>
      </c>
    </row>
    <row r="14" ht="36" customHeight="1" spans="1:4">
      <c r="A14" s="242" t="s">
        <v>1175</v>
      </c>
      <c r="B14" s="243"/>
      <c r="C14" s="244"/>
      <c r="D14" s="80" t="str">
        <f t="shared" si="0"/>
        <v/>
      </c>
    </row>
    <row r="15" ht="36" customHeight="1" spans="1:4">
      <c r="A15" s="246" t="s">
        <v>1176</v>
      </c>
      <c r="B15" s="243"/>
      <c r="C15" s="244"/>
      <c r="D15" s="80" t="str">
        <f t="shared" si="0"/>
        <v/>
      </c>
    </row>
    <row r="16" ht="36" customHeight="1" spans="1:4">
      <c r="A16" s="246" t="s">
        <v>1177</v>
      </c>
      <c r="B16" s="243"/>
      <c r="C16" s="244"/>
      <c r="D16" s="80" t="str">
        <f t="shared" si="0"/>
        <v/>
      </c>
    </row>
    <row r="17" ht="36" customHeight="1" spans="1:4">
      <c r="A17" s="246" t="s">
        <v>1178</v>
      </c>
      <c r="B17" s="243"/>
      <c r="C17" s="244"/>
      <c r="D17" s="80" t="str">
        <f t="shared" si="0"/>
        <v/>
      </c>
    </row>
    <row r="18" ht="36" customHeight="1" spans="1:4">
      <c r="A18" s="242" t="s">
        <v>1179</v>
      </c>
      <c r="B18" s="243"/>
      <c r="C18" s="244"/>
      <c r="D18" s="80" t="str">
        <f t="shared" si="0"/>
        <v/>
      </c>
    </row>
    <row r="19" ht="36" customHeight="1" spans="1:4">
      <c r="A19" s="246" t="s">
        <v>1180</v>
      </c>
      <c r="B19" s="243">
        <v>45000</v>
      </c>
      <c r="C19" s="244"/>
      <c r="D19" s="80" t="str">
        <f t="shared" si="0"/>
        <v/>
      </c>
    </row>
    <row r="20" ht="36" customHeight="1" spans="1:4">
      <c r="A20" s="246" t="s">
        <v>1181</v>
      </c>
      <c r="B20" s="243"/>
      <c r="C20" s="244"/>
      <c r="D20" s="80" t="str">
        <f t="shared" si="0"/>
        <v/>
      </c>
    </row>
    <row r="21" ht="36" customHeight="1" spans="1:4">
      <c r="A21" s="245" t="s">
        <v>1182</v>
      </c>
      <c r="B21" s="241">
        <f>SUM(B22:B24)</f>
        <v>1128</v>
      </c>
      <c r="C21" s="241">
        <f>SUM(C22:C24)</f>
        <v>1150</v>
      </c>
      <c r="D21" s="80">
        <f t="shared" si="0"/>
        <v>0.0195035460992907</v>
      </c>
    </row>
    <row r="22" ht="36" customHeight="1" spans="1:4">
      <c r="A22" s="246" t="s">
        <v>1183</v>
      </c>
      <c r="B22" s="243">
        <v>1128</v>
      </c>
      <c r="C22" s="244">
        <v>1150</v>
      </c>
      <c r="D22" s="80">
        <f t="shared" si="0"/>
        <v>0.0195035460992907</v>
      </c>
    </row>
    <row r="23" ht="36" customHeight="1" spans="1:4">
      <c r="A23" s="246" t="s">
        <v>1184</v>
      </c>
      <c r="B23" s="243"/>
      <c r="C23" s="244"/>
      <c r="D23" s="80" t="str">
        <f t="shared" si="0"/>
        <v/>
      </c>
    </row>
    <row r="24" ht="36" customHeight="1" spans="1:4">
      <c r="A24" s="246" t="s">
        <v>1185</v>
      </c>
      <c r="B24" s="243"/>
      <c r="C24" s="244"/>
      <c r="D24" s="80" t="str">
        <f t="shared" si="0"/>
        <v/>
      </c>
    </row>
    <row r="25" ht="36" customHeight="1" spans="1:4">
      <c r="A25" s="245" t="s">
        <v>1186</v>
      </c>
      <c r="B25" s="241"/>
      <c r="C25" s="247"/>
      <c r="D25" s="80" t="str">
        <f t="shared" si="0"/>
        <v/>
      </c>
    </row>
    <row r="26" ht="36" customHeight="1" spans="1:4">
      <c r="A26" s="246" t="s">
        <v>1187</v>
      </c>
      <c r="B26" s="243"/>
      <c r="C26" s="244"/>
      <c r="D26" s="80" t="str">
        <f t="shared" si="0"/>
        <v/>
      </c>
    </row>
    <row r="27" ht="36" customHeight="1" spans="1:4">
      <c r="A27" s="246" t="s">
        <v>1188</v>
      </c>
      <c r="B27" s="243"/>
      <c r="C27" s="244"/>
      <c r="D27" s="80" t="str">
        <f t="shared" si="0"/>
        <v/>
      </c>
    </row>
    <row r="28" ht="36" customHeight="1" spans="1:4">
      <c r="A28" s="246" t="s">
        <v>1189</v>
      </c>
      <c r="B28" s="243"/>
      <c r="C28" s="244"/>
      <c r="D28" s="80" t="str">
        <f t="shared" si="0"/>
        <v/>
      </c>
    </row>
    <row r="29" ht="36" customHeight="1" spans="1:4">
      <c r="A29" s="242" t="s">
        <v>1190</v>
      </c>
      <c r="B29" s="243"/>
      <c r="C29" s="244"/>
      <c r="D29" s="80" t="str">
        <f t="shared" si="0"/>
        <v/>
      </c>
    </row>
    <row r="30" ht="36" customHeight="1" spans="1:4">
      <c r="A30" s="248" t="s">
        <v>1191</v>
      </c>
      <c r="B30" s="241"/>
      <c r="C30" s="247"/>
      <c r="D30" s="80" t="str">
        <f t="shared" si="0"/>
        <v/>
      </c>
    </row>
    <row r="31" ht="36" customHeight="1" spans="1:4">
      <c r="A31" s="249" t="s">
        <v>1192</v>
      </c>
      <c r="B31" s="243"/>
      <c r="C31" s="244"/>
      <c r="D31" s="80" t="str">
        <f t="shared" si="0"/>
        <v/>
      </c>
    </row>
    <row r="32" ht="36" customHeight="1" spans="1:4">
      <c r="A32" s="248" t="s">
        <v>1193</v>
      </c>
      <c r="B32" s="241">
        <f>SUM(B33:B35)</f>
        <v>17259</v>
      </c>
      <c r="C32" s="241">
        <f>SUM(C33:C35)</f>
        <v>14480</v>
      </c>
      <c r="D32" s="80">
        <f t="shared" si="0"/>
        <v>-0.16101744017614</v>
      </c>
    </row>
    <row r="33" ht="36" customHeight="1" spans="1:4">
      <c r="A33" s="249" t="s">
        <v>1194</v>
      </c>
      <c r="B33" s="243">
        <v>15000</v>
      </c>
      <c r="C33" s="244">
        <v>13000</v>
      </c>
      <c r="D33" s="80">
        <f t="shared" si="0"/>
        <v>-0.133333333333333</v>
      </c>
    </row>
    <row r="34" ht="36" customHeight="1" spans="1:4">
      <c r="A34" s="249" t="s">
        <v>1195</v>
      </c>
      <c r="B34" s="243">
        <v>10</v>
      </c>
      <c r="C34" s="244"/>
      <c r="D34" s="80" t="str">
        <f t="shared" si="0"/>
        <v/>
      </c>
    </row>
    <row r="35" ht="36" customHeight="1" spans="1:4">
      <c r="A35" s="249" t="s">
        <v>1196</v>
      </c>
      <c r="B35" s="243">
        <v>2249</v>
      </c>
      <c r="C35" s="244">
        <v>1480</v>
      </c>
      <c r="D35" s="80" t="str">
        <f t="shared" si="0"/>
        <v/>
      </c>
    </row>
    <row r="36" ht="36" customHeight="1" spans="1:4">
      <c r="A36" s="248" t="s">
        <v>1197</v>
      </c>
      <c r="B36" s="241">
        <f>SUM(B37)</f>
        <v>650</v>
      </c>
      <c r="C36" s="241">
        <f>SUM(C37)</f>
        <v>3390</v>
      </c>
      <c r="D36" s="80" t="str">
        <f t="shared" si="0"/>
        <v/>
      </c>
    </row>
    <row r="37" ht="36" customHeight="1" spans="1:4">
      <c r="A37" s="249" t="s">
        <v>1198</v>
      </c>
      <c r="B37" s="243">
        <v>650</v>
      </c>
      <c r="C37" s="244">
        <v>3390</v>
      </c>
      <c r="D37" s="80" t="str">
        <f t="shared" si="0"/>
        <v/>
      </c>
    </row>
    <row r="38" ht="36" customHeight="1" spans="1:4">
      <c r="A38" s="248" t="s">
        <v>1199</v>
      </c>
      <c r="B38" s="241">
        <f>SUM(B39)</f>
        <v>0</v>
      </c>
      <c r="C38" s="241">
        <f>SUM(C39)</f>
        <v>100</v>
      </c>
      <c r="D38" s="80" t="e">
        <f t="shared" si="0"/>
        <v>#DIV/0!</v>
      </c>
    </row>
    <row r="39" ht="36" customHeight="1" spans="1:4">
      <c r="A39" s="249" t="s">
        <v>1200</v>
      </c>
      <c r="B39" s="243"/>
      <c r="C39" s="244">
        <v>100</v>
      </c>
      <c r="D39" s="80" t="e">
        <f t="shared" si="0"/>
        <v>#DIV/0!</v>
      </c>
    </row>
    <row r="40" ht="36" customHeight="1" spans="1:4">
      <c r="A40" s="249"/>
      <c r="B40" s="243"/>
      <c r="C40" s="244"/>
      <c r="D40" s="80" t="str">
        <f t="shared" si="0"/>
        <v/>
      </c>
    </row>
    <row r="41" ht="36" customHeight="1" spans="1:4">
      <c r="A41" s="250" t="s">
        <v>1201</v>
      </c>
      <c r="B41" s="241">
        <f>B4+B7+B10+B12+B21+B25+B30+B32+B36+B38</f>
        <v>67455</v>
      </c>
      <c r="C41" s="241">
        <f>C4+C7+C10+C12+C21+C25+C30+C32+C36+C38</f>
        <v>22000</v>
      </c>
      <c r="D41" s="80" t="str">
        <f t="shared" si="0"/>
        <v/>
      </c>
    </row>
    <row r="42" ht="36" customHeight="1" spans="1:4">
      <c r="A42" s="251" t="s">
        <v>68</v>
      </c>
      <c r="B42" s="241">
        <f>SUM(B43:B45)</f>
        <v>1791</v>
      </c>
      <c r="C42" s="241">
        <f>SUM(C43:C45)</f>
        <v>17000</v>
      </c>
      <c r="D42" s="80" t="str">
        <f t="shared" si="0"/>
        <v/>
      </c>
    </row>
    <row r="43" ht="36" customHeight="1" spans="1:4">
      <c r="A43" s="251" t="s">
        <v>1202</v>
      </c>
      <c r="B43" s="243">
        <v>184</v>
      </c>
      <c r="C43" s="247"/>
      <c r="D43" s="80" t="str">
        <f t="shared" si="0"/>
        <v/>
      </c>
    </row>
    <row r="44" ht="36" customHeight="1" spans="1:4">
      <c r="A44" s="252" t="s">
        <v>1203</v>
      </c>
      <c r="B44" s="243">
        <v>1300</v>
      </c>
      <c r="C44" s="244">
        <v>17000</v>
      </c>
      <c r="D44" s="80" t="str">
        <f t="shared" si="0"/>
        <v/>
      </c>
    </row>
    <row r="45" ht="36" customHeight="1" spans="1:4">
      <c r="A45" s="252" t="s">
        <v>1204</v>
      </c>
      <c r="B45" s="243">
        <v>307</v>
      </c>
      <c r="C45" s="244"/>
      <c r="D45" s="80" t="str">
        <f t="shared" si="0"/>
        <v/>
      </c>
    </row>
    <row r="46" ht="36" customHeight="1" spans="1:4">
      <c r="A46" s="253" t="s">
        <v>1205</v>
      </c>
      <c r="B46" s="241">
        <v>1200</v>
      </c>
      <c r="C46" s="247"/>
      <c r="D46" s="80" t="str">
        <f t="shared" si="0"/>
        <v/>
      </c>
    </row>
    <row r="47" ht="36" customHeight="1" spans="1:4">
      <c r="A47" s="250" t="s">
        <v>75</v>
      </c>
      <c r="B47" s="241">
        <f>B41+B42+B46</f>
        <v>70446</v>
      </c>
      <c r="C47" s="241">
        <f>C41+C42+C46</f>
        <v>39000</v>
      </c>
      <c r="D47" s="80" t="str">
        <f t="shared" si="0"/>
        <v/>
      </c>
    </row>
  </sheetData>
  <autoFilter ref="A3:D47"/>
  <mergeCells count="1">
    <mergeCell ref="A1:D1"/>
  </mergeCells>
  <conditionalFormatting sqref="A46:A49">
    <cfRule type="expression" dxfId="146" priority="11" stopIfTrue="1">
      <formula>"len($A:$A)=3"</formula>
    </cfRule>
  </conditionalFormatting>
  <conditionalFormatting sqref="D4:D7">
    <cfRule type="expression" dxfId="147" priority="8" stopIfTrue="1">
      <formula>"len($A:$A)=3"</formula>
    </cfRule>
    <cfRule type="expression" dxfId="148" priority="7" stopIfTrue="1">
      <formula>"len($A:$A)=3"</formula>
    </cfRule>
    <cfRule type="expression" dxfId="149" priority="6" stopIfTrue="1">
      <formula>"len($A:$A)=3"</formula>
    </cfRule>
    <cfRule type="expression" dxfId="150" priority="5" stopIfTrue="1">
      <formula>"len($A:$A)=3"</formula>
    </cfRule>
  </conditionalFormatting>
  <conditionalFormatting sqref="D8:D47">
    <cfRule type="expression" dxfId="151" priority="4" stopIfTrue="1">
      <formula>"len($A:$A)=3"</formula>
    </cfRule>
    <cfRule type="expression" dxfId="152" priority="3" stopIfTrue="1">
      <formula>"len($A:$A)=3"</formula>
    </cfRule>
    <cfRule type="expression" dxfId="153" priority="2" stopIfTrue="1">
      <formula>"len($A:$A)=3"</formula>
    </cfRule>
    <cfRule type="expression" dxfId="154" priority="1" stopIfTrue="1">
      <formula>"len($A:$A)=3"</formula>
    </cfRule>
  </conditionalFormatting>
  <conditionalFormatting sqref="B46:C47 B48:D49">
    <cfRule type="expression" dxfId="155" priority="10" stopIfTrue="1">
      <formula>"len($A:$A)=3"</formula>
    </cfRule>
  </conditionalFormatting>
  <conditionalFormatting sqref="C46:C47 C48:D49">
    <cfRule type="expression" dxfId="156"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1"/>
  <sheetViews>
    <sheetView showZeros="0" view="pageBreakPreview" zoomScaleNormal="100" zoomScaleSheetLayoutView="100" workbookViewId="0">
      <selection activeCell="A15" sqref="A15"/>
    </sheetView>
  </sheetViews>
  <sheetFormatPr defaultColWidth="9" defaultRowHeight="13.5" outlineLevelCol="3"/>
  <cols>
    <col min="1" max="1" width="52.125" style="148" customWidth="1"/>
    <col min="2" max="4" width="20.625" customWidth="1"/>
  </cols>
  <sheetData>
    <row r="1" s="218" customFormat="1" ht="45" customHeight="1" spans="1:4">
      <c r="A1" s="219" t="s">
        <v>1209</v>
      </c>
      <c r="B1" s="219"/>
      <c r="C1" s="219"/>
      <c r="D1" s="219"/>
    </row>
    <row r="2" ht="20.1" customHeight="1" spans="1:4">
      <c r="A2" s="220"/>
      <c r="B2" s="221"/>
      <c r="C2" s="222"/>
      <c r="D2" s="222" t="s">
        <v>1</v>
      </c>
    </row>
    <row r="3" ht="45" customHeight="1" spans="1:4">
      <c r="A3" s="145" t="s">
        <v>1081</v>
      </c>
      <c r="B3" s="223" t="str">
        <f ca="1">YEAR([3]封面!$B$7)-1&amp;"年预算数"</f>
        <v>2019年预算数</v>
      </c>
      <c r="C3" s="223" t="str">
        <f ca="1">YEAR([3]封面!$B$7)&amp;"年预算数"</f>
        <v>2020年预算数</v>
      </c>
      <c r="D3" s="153" t="s">
        <v>79</v>
      </c>
    </row>
    <row r="4" ht="36" customHeight="1" spans="1:4">
      <c r="A4" s="224" t="s">
        <v>1165</v>
      </c>
      <c r="B4" s="225"/>
      <c r="C4" s="225"/>
      <c r="D4" s="226"/>
    </row>
    <row r="5" ht="36" customHeight="1" spans="1:4">
      <c r="A5" s="224" t="s">
        <v>1168</v>
      </c>
      <c r="B5" s="225"/>
      <c r="C5" s="225"/>
      <c r="D5" s="226"/>
    </row>
    <row r="6" ht="36" customHeight="1" spans="1:4">
      <c r="A6" s="224" t="s">
        <v>1171</v>
      </c>
      <c r="B6" s="225"/>
      <c r="C6" s="225"/>
      <c r="D6" s="226"/>
    </row>
    <row r="7" ht="36" customHeight="1" spans="1:4">
      <c r="A7" s="224" t="s">
        <v>1182</v>
      </c>
      <c r="B7" s="225"/>
      <c r="C7" s="225"/>
      <c r="D7" s="226"/>
    </row>
    <row r="8" ht="36" customHeight="1" spans="1:4">
      <c r="A8" s="224" t="s">
        <v>1186</v>
      </c>
      <c r="B8" s="225"/>
      <c r="C8" s="225"/>
      <c r="D8" s="226"/>
    </row>
    <row r="9" ht="36" customHeight="1" spans="1:4">
      <c r="A9" s="224" t="s">
        <v>1193</v>
      </c>
      <c r="B9" s="225"/>
      <c r="C9" s="225"/>
      <c r="D9" s="226"/>
    </row>
    <row r="10" ht="36" customHeight="1" spans="1:4">
      <c r="A10" s="227" t="s">
        <v>1210</v>
      </c>
      <c r="B10" s="228"/>
      <c r="C10" s="228"/>
      <c r="D10" s="229"/>
    </row>
    <row r="11" spans="1:1">
      <c r="A11" s="148" t="s">
        <v>1103</v>
      </c>
    </row>
  </sheetData>
  <autoFilter ref="A3:D11"/>
  <mergeCells count="1">
    <mergeCell ref="A1:D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8"/>
  <sheetViews>
    <sheetView showZeros="0" view="pageBreakPreview" zoomScaleNormal="100" zoomScaleSheetLayoutView="100" topLeftCell="A29" workbookViewId="0">
      <selection activeCell="A38" sqref="A38"/>
    </sheetView>
  </sheetViews>
  <sheetFormatPr defaultColWidth="9" defaultRowHeight="14.25" outlineLevelCol="3"/>
  <cols>
    <col min="1" max="1" width="50.75" style="167" customWidth="1"/>
    <col min="2" max="4" width="21.625" style="167" customWidth="1"/>
    <col min="5" max="5" width="13.75" style="167"/>
    <col min="6" max="16384" width="9" style="167"/>
  </cols>
  <sheetData>
    <row r="1" ht="45" customHeight="1" spans="1:4">
      <c r="A1" s="149" t="s">
        <v>1211</v>
      </c>
      <c r="B1" s="149"/>
      <c r="C1" s="149"/>
      <c r="D1" s="149"/>
    </row>
    <row r="2" ht="20.1" customHeight="1" spans="1:4">
      <c r="A2" s="200"/>
      <c r="B2" s="201"/>
      <c r="C2" s="202"/>
      <c r="D2" s="203" t="s">
        <v>1212</v>
      </c>
    </row>
    <row r="3" ht="45" customHeight="1" spans="1:4">
      <c r="A3" s="171" t="s">
        <v>1213</v>
      </c>
      <c r="B3" s="77" t="s">
        <v>3</v>
      </c>
      <c r="C3" s="77" t="s">
        <v>4</v>
      </c>
      <c r="D3" s="77" t="s">
        <v>5</v>
      </c>
    </row>
    <row r="4" ht="36" customHeight="1" spans="1:4">
      <c r="A4" s="172" t="s">
        <v>1214</v>
      </c>
      <c r="B4" s="204"/>
      <c r="C4" s="204"/>
      <c r="D4" s="205"/>
    </row>
    <row r="5" ht="36" customHeight="1" spans="1:4">
      <c r="A5" s="206" t="s">
        <v>1215</v>
      </c>
      <c r="B5" s="207"/>
      <c r="C5" s="208"/>
      <c r="D5" s="209"/>
    </row>
    <row r="6" ht="36" customHeight="1" spans="1:4">
      <c r="A6" s="206" t="s">
        <v>1216</v>
      </c>
      <c r="B6" s="207"/>
      <c r="C6" s="207"/>
      <c r="D6" s="209"/>
    </row>
    <row r="7" ht="36" customHeight="1" spans="1:4">
      <c r="A7" s="206" t="s">
        <v>1217</v>
      </c>
      <c r="B7" s="210"/>
      <c r="C7" s="208"/>
      <c r="D7" s="209"/>
    </row>
    <row r="8" ht="36" customHeight="1" spans="1:4">
      <c r="A8" s="206" t="s">
        <v>1218</v>
      </c>
      <c r="B8" s="207"/>
      <c r="C8" s="208"/>
      <c r="D8" s="209"/>
    </row>
    <row r="9" ht="36" customHeight="1" spans="1:4">
      <c r="A9" s="206" t="s">
        <v>1219</v>
      </c>
      <c r="B9" s="210"/>
      <c r="C9" s="208"/>
      <c r="D9" s="209"/>
    </row>
    <row r="10" ht="36" customHeight="1" spans="1:4">
      <c r="A10" s="206" t="s">
        <v>1220</v>
      </c>
      <c r="B10" s="207"/>
      <c r="C10" s="208"/>
      <c r="D10" s="209"/>
    </row>
    <row r="11" ht="36" customHeight="1" spans="1:4">
      <c r="A11" s="206" t="s">
        <v>1221</v>
      </c>
      <c r="B11" s="207"/>
      <c r="C11" s="208"/>
      <c r="D11" s="209"/>
    </row>
    <row r="12" ht="36" customHeight="1" spans="1:4">
      <c r="A12" s="211" t="s">
        <v>1222</v>
      </c>
      <c r="B12" s="212"/>
      <c r="C12" s="207"/>
      <c r="D12" s="209"/>
    </row>
    <row r="13" ht="36" customHeight="1" spans="1:4">
      <c r="A13" s="206" t="s">
        <v>1223</v>
      </c>
      <c r="B13" s="212"/>
      <c r="C13" s="208"/>
      <c r="D13" s="209"/>
    </row>
    <row r="14" ht="36" customHeight="1" spans="1:4">
      <c r="A14" s="206" t="s">
        <v>1224</v>
      </c>
      <c r="B14" s="212"/>
      <c r="C14" s="213"/>
      <c r="D14" s="209"/>
    </row>
    <row r="15" ht="36" customHeight="1" spans="1:4">
      <c r="A15" s="206" t="s">
        <v>1225</v>
      </c>
      <c r="B15" s="212"/>
      <c r="C15" s="213"/>
      <c r="D15" s="209"/>
    </row>
    <row r="16" ht="36" customHeight="1" spans="1:4">
      <c r="A16" s="206" t="s">
        <v>1226</v>
      </c>
      <c r="B16" s="207"/>
      <c r="C16" s="208"/>
      <c r="D16" s="209"/>
    </row>
    <row r="17" ht="36" customHeight="1" spans="1:4">
      <c r="A17" s="206" t="s">
        <v>1227</v>
      </c>
      <c r="B17" s="212"/>
      <c r="C17" s="213"/>
      <c r="D17" s="209"/>
    </row>
    <row r="18" ht="36" customHeight="1" spans="1:4">
      <c r="A18" s="206" t="s">
        <v>1228</v>
      </c>
      <c r="B18" s="212"/>
      <c r="C18" s="213"/>
      <c r="D18" s="209"/>
    </row>
    <row r="19" ht="36" customHeight="1" spans="1:4">
      <c r="A19" s="206" t="s">
        <v>1229</v>
      </c>
      <c r="B19" s="207"/>
      <c r="C19" s="213"/>
      <c r="D19" s="209"/>
    </row>
    <row r="20" ht="36" customHeight="1" spans="1:4">
      <c r="A20" s="206" t="s">
        <v>1230</v>
      </c>
      <c r="B20" s="212"/>
      <c r="C20" s="208"/>
      <c r="D20" s="209"/>
    </row>
    <row r="21" ht="36" customHeight="1" spans="1:4">
      <c r="A21" s="206" t="s">
        <v>1231</v>
      </c>
      <c r="B21" s="212"/>
      <c r="C21" s="208"/>
      <c r="D21" s="209"/>
    </row>
    <row r="22" ht="36" customHeight="1" spans="1:4">
      <c r="A22" s="172" t="s">
        <v>1232</v>
      </c>
      <c r="B22" s="204"/>
      <c r="C22" s="204"/>
      <c r="D22" s="205"/>
    </row>
    <row r="23" ht="36" customHeight="1" spans="1:4">
      <c r="A23" s="175" t="s">
        <v>1233</v>
      </c>
      <c r="B23" s="212"/>
      <c r="C23" s="208"/>
      <c r="D23" s="209"/>
    </row>
    <row r="24" ht="36" customHeight="1" spans="1:4">
      <c r="A24" s="175" t="s">
        <v>1234</v>
      </c>
      <c r="B24" s="212"/>
      <c r="C24" s="208"/>
      <c r="D24" s="209"/>
    </row>
    <row r="25" ht="36" customHeight="1" spans="1:4">
      <c r="A25" s="175" t="s">
        <v>1235</v>
      </c>
      <c r="B25" s="212"/>
      <c r="C25" s="208"/>
      <c r="D25" s="209"/>
    </row>
    <row r="26" ht="36" customHeight="1" spans="1:4">
      <c r="A26" s="172" t="s">
        <v>1236</v>
      </c>
      <c r="B26" s="204"/>
      <c r="C26" s="204"/>
      <c r="D26" s="205"/>
    </row>
    <row r="27" ht="36" customHeight="1" spans="1:4">
      <c r="A27" s="175" t="s">
        <v>1237</v>
      </c>
      <c r="B27" s="212"/>
      <c r="C27" s="208"/>
      <c r="D27" s="209"/>
    </row>
    <row r="28" ht="36" customHeight="1" spans="1:4">
      <c r="A28" s="175" t="s">
        <v>1238</v>
      </c>
      <c r="B28" s="207"/>
      <c r="C28" s="208"/>
      <c r="D28" s="209"/>
    </row>
    <row r="29" ht="36" customHeight="1" spans="1:4">
      <c r="A29" s="175" t="s">
        <v>1239</v>
      </c>
      <c r="B29" s="212"/>
      <c r="C29" s="208"/>
      <c r="D29" s="209"/>
    </row>
    <row r="30" ht="36" customHeight="1" spans="1:4">
      <c r="A30" s="172" t="s">
        <v>1240</v>
      </c>
      <c r="B30" s="204"/>
      <c r="C30" s="204"/>
      <c r="D30" s="205"/>
    </row>
    <row r="31" ht="36" customHeight="1" spans="1:4">
      <c r="A31" s="175" t="s">
        <v>1241</v>
      </c>
      <c r="B31" s="207"/>
      <c r="C31" s="214"/>
      <c r="D31" s="209"/>
    </row>
    <row r="32" ht="36" customHeight="1" spans="1:4">
      <c r="A32" s="175" t="s">
        <v>1242</v>
      </c>
      <c r="B32" s="212"/>
      <c r="C32" s="214"/>
      <c r="D32" s="209"/>
    </row>
    <row r="33" ht="36" customHeight="1" spans="1:4">
      <c r="A33" s="175" t="s">
        <v>1243</v>
      </c>
      <c r="B33" s="212"/>
      <c r="C33" s="213"/>
      <c r="D33" s="209"/>
    </row>
    <row r="34" ht="36" customHeight="1" spans="1:4">
      <c r="A34" s="172" t="s">
        <v>1244</v>
      </c>
      <c r="B34" s="215"/>
      <c r="C34" s="216"/>
      <c r="D34" s="205"/>
    </row>
    <row r="35" ht="36" customHeight="1" spans="1:4">
      <c r="A35" s="182" t="s">
        <v>1245</v>
      </c>
      <c r="B35" s="204"/>
      <c r="C35" s="204"/>
      <c r="D35" s="205"/>
    </row>
    <row r="36" ht="36" customHeight="1" spans="1:4">
      <c r="A36" s="217" t="s">
        <v>1246</v>
      </c>
      <c r="B36" s="207"/>
      <c r="C36" s="214"/>
      <c r="D36" s="209"/>
    </row>
    <row r="37" ht="36" customHeight="1" spans="1:4">
      <c r="A37" s="182" t="s">
        <v>40</v>
      </c>
      <c r="B37" s="204"/>
      <c r="C37" s="204"/>
      <c r="D37" s="205"/>
    </row>
    <row r="38" spans="1:1">
      <c r="A38" s="167" t="s">
        <v>1247</v>
      </c>
    </row>
  </sheetData>
  <autoFilter ref="A3:D38"/>
  <mergeCells count="1">
    <mergeCell ref="A1:D1"/>
  </mergeCells>
  <conditionalFormatting sqref="E3:G36">
    <cfRule type="cellIs" dxfId="157" priority="4" stopIfTrue="1" operator="lessThanOrEqual">
      <formula>-1</formula>
    </cfRule>
  </conditionalFormatting>
  <conditionalFormatting sqref="E4:G7">
    <cfRule type="cellIs" dxfId="158"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5"/>
  <sheetViews>
    <sheetView showZeros="0" view="pageBreakPreview" zoomScaleNormal="100" zoomScaleSheetLayoutView="100" workbookViewId="0">
      <selection activeCell="A25" sqref="A25"/>
    </sheetView>
  </sheetViews>
  <sheetFormatPr defaultColWidth="9" defaultRowHeight="14.25" outlineLevelCol="3"/>
  <cols>
    <col min="1" max="1" width="50.75" style="167" customWidth="1"/>
    <col min="2" max="4" width="21.625" style="167" customWidth="1"/>
    <col min="5" max="16384" width="9" style="167"/>
  </cols>
  <sheetData>
    <row r="1" ht="45" customHeight="1" spans="1:4">
      <c r="A1" s="149" t="s">
        <v>1248</v>
      </c>
      <c r="B1" s="149"/>
      <c r="C1" s="149"/>
      <c r="D1" s="149"/>
    </row>
    <row r="2" ht="20.1" customHeight="1" spans="1:4">
      <c r="A2" s="150"/>
      <c r="B2" s="150"/>
      <c r="C2" s="150"/>
      <c r="D2" s="188" t="s">
        <v>1</v>
      </c>
    </row>
    <row r="3" ht="45" customHeight="1" spans="1:4">
      <c r="A3" s="189" t="s">
        <v>2</v>
      </c>
      <c r="B3" s="153" t="s">
        <v>3</v>
      </c>
      <c r="C3" s="153" t="s">
        <v>4</v>
      </c>
      <c r="D3" s="153" t="s">
        <v>5</v>
      </c>
    </row>
    <row r="4" ht="35.1" customHeight="1" spans="1:4">
      <c r="A4" s="142" t="s">
        <v>1249</v>
      </c>
      <c r="B4" s="190"/>
      <c r="C4" s="190"/>
      <c r="D4" s="191"/>
    </row>
    <row r="5" ht="35.1" customHeight="1" spans="1:4">
      <c r="A5" s="157" t="s">
        <v>1250</v>
      </c>
      <c r="B5" s="192"/>
      <c r="C5" s="192"/>
      <c r="D5" s="193"/>
    </row>
    <row r="6" ht="35.1" customHeight="1" spans="1:4">
      <c r="A6" s="157" t="s">
        <v>1251</v>
      </c>
      <c r="B6" s="192"/>
      <c r="C6" s="192"/>
      <c r="D6" s="193"/>
    </row>
    <row r="7" ht="35.1" customHeight="1" spans="1:4">
      <c r="A7" s="157" t="s">
        <v>1252</v>
      </c>
      <c r="B7" s="192"/>
      <c r="C7" s="192"/>
      <c r="D7" s="193"/>
    </row>
    <row r="8" ht="35.1" customHeight="1" spans="1:4">
      <c r="A8" s="157" t="s">
        <v>1253</v>
      </c>
      <c r="B8" s="192"/>
      <c r="C8" s="192"/>
      <c r="D8" s="193"/>
    </row>
    <row r="9" ht="35.1" customHeight="1" spans="1:4">
      <c r="A9" s="157" t="s">
        <v>1254</v>
      </c>
      <c r="B9" s="192"/>
      <c r="C9" s="192"/>
      <c r="D9" s="193"/>
    </row>
    <row r="10" ht="35.1" customHeight="1" spans="1:4">
      <c r="A10" s="142" t="s">
        <v>1255</v>
      </c>
      <c r="B10" s="194"/>
      <c r="C10" s="194"/>
      <c r="D10" s="156"/>
    </row>
    <row r="11" ht="35.1" customHeight="1" spans="1:4">
      <c r="A11" s="157" t="s">
        <v>1256</v>
      </c>
      <c r="B11" s="192"/>
      <c r="C11" s="192"/>
      <c r="D11" s="159"/>
    </row>
    <row r="12" ht="35.1" customHeight="1" spans="1:4">
      <c r="A12" s="157" t="s">
        <v>1257</v>
      </c>
      <c r="B12" s="192"/>
      <c r="C12" s="195"/>
      <c r="D12" s="159"/>
    </row>
    <row r="13" ht="35.1" customHeight="1" spans="1:4">
      <c r="A13" s="157" t="s">
        <v>1258</v>
      </c>
      <c r="B13" s="192"/>
      <c r="C13" s="192"/>
      <c r="D13" s="159"/>
    </row>
    <row r="14" ht="35.1" customHeight="1" spans="1:4">
      <c r="A14" s="157" t="s">
        <v>1259</v>
      </c>
      <c r="B14" s="192"/>
      <c r="C14" s="192"/>
      <c r="D14" s="159"/>
    </row>
    <row r="15" ht="35.1" customHeight="1" spans="1:4">
      <c r="A15" s="157" t="s">
        <v>1260</v>
      </c>
      <c r="B15" s="192"/>
      <c r="C15" s="192"/>
      <c r="D15" s="159"/>
    </row>
    <row r="16" s="187" customFormat="1" ht="35.1" customHeight="1" spans="1:4">
      <c r="A16" s="142" t="s">
        <v>1261</v>
      </c>
      <c r="B16" s="194"/>
      <c r="C16" s="194"/>
      <c r="D16" s="156"/>
    </row>
    <row r="17" ht="35.1" customHeight="1" spans="1:4">
      <c r="A17" s="157" t="s">
        <v>1262</v>
      </c>
      <c r="B17" s="192"/>
      <c r="C17" s="192"/>
      <c r="D17" s="159"/>
    </row>
    <row r="18" ht="35.1" customHeight="1" spans="1:4">
      <c r="A18" s="142" t="s">
        <v>1263</v>
      </c>
      <c r="B18" s="194"/>
      <c r="C18" s="194"/>
      <c r="D18" s="156"/>
    </row>
    <row r="19" ht="35.1" customHeight="1" spans="1:4">
      <c r="A19" s="157" t="s">
        <v>1264</v>
      </c>
      <c r="B19" s="192"/>
      <c r="C19" s="192"/>
      <c r="D19" s="159"/>
    </row>
    <row r="20" ht="35.1" customHeight="1" spans="1:4">
      <c r="A20" s="196" t="s">
        <v>1265</v>
      </c>
      <c r="B20" s="194"/>
      <c r="C20" s="194"/>
      <c r="D20" s="156"/>
    </row>
    <row r="21" ht="35.1" customHeight="1" spans="1:4">
      <c r="A21" s="197" t="s">
        <v>68</v>
      </c>
      <c r="B21" s="194"/>
      <c r="C21" s="194"/>
      <c r="D21" s="156"/>
    </row>
    <row r="22" ht="35.1" customHeight="1" spans="1:4">
      <c r="A22" s="198" t="s">
        <v>1266</v>
      </c>
      <c r="B22" s="192"/>
      <c r="C22" s="192"/>
      <c r="D22" s="159"/>
    </row>
    <row r="23" ht="35.1" customHeight="1" spans="1:4">
      <c r="A23" s="199" t="s">
        <v>1267</v>
      </c>
      <c r="B23" s="194"/>
      <c r="C23" s="194"/>
      <c r="D23" s="156"/>
    </row>
    <row r="24" ht="35.1" customHeight="1" spans="1:4">
      <c r="A24" s="160" t="s">
        <v>75</v>
      </c>
      <c r="B24" s="194"/>
      <c r="C24" s="194"/>
      <c r="D24" s="156"/>
    </row>
    <row r="25" spans="1:1">
      <c r="A25" s="167" t="s">
        <v>1247</v>
      </c>
    </row>
  </sheetData>
  <autoFilter ref="A3:D25"/>
  <mergeCells count="1">
    <mergeCell ref="A1:D1"/>
  </mergeCells>
  <conditionalFormatting sqref="D4:G15">
    <cfRule type="cellIs" dxfId="159"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4"/>
  <sheetViews>
    <sheetView showZeros="0" view="pageBreakPreview" zoomScaleNormal="100" zoomScaleSheetLayoutView="100" topLeftCell="A15" workbookViewId="0">
      <selection activeCell="A24" sqref="A24"/>
    </sheetView>
  </sheetViews>
  <sheetFormatPr defaultColWidth="9" defaultRowHeight="14.25" outlineLevelCol="3"/>
  <cols>
    <col min="1" max="1" width="52.625" style="166" customWidth="1"/>
    <col min="2" max="2" width="21.625" style="166" customWidth="1"/>
    <col min="3" max="3" width="21.625" style="167" customWidth="1"/>
    <col min="4" max="4" width="21.625" style="166" customWidth="1"/>
    <col min="5" max="16384" width="9" style="166"/>
  </cols>
  <sheetData>
    <row r="1" ht="45" customHeight="1" spans="1:4">
      <c r="A1" s="168" t="s">
        <v>1268</v>
      </c>
      <c r="B1" s="168"/>
      <c r="C1" s="168"/>
      <c r="D1" s="168"/>
    </row>
    <row r="2" ht="20.1" customHeight="1" spans="1:4">
      <c r="A2" s="169"/>
      <c r="B2" s="169"/>
      <c r="C2" s="150"/>
      <c r="D2" s="170" t="s">
        <v>1</v>
      </c>
    </row>
    <row r="3" ht="45" customHeight="1" spans="1:4">
      <c r="A3" s="171" t="s">
        <v>1213</v>
      </c>
      <c r="B3" s="76" t="s">
        <v>3</v>
      </c>
      <c r="C3" s="77" t="s">
        <v>4</v>
      </c>
      <c r="D3" s="77" t="s">
        <v>5</v>
      </c>
    </row>
    <row r="4" ht="36" customHeight="1" spans="1:4">
      <c r="A4" s="172" t="s">
        <v>1269</v>
      </c>
      <c r="B4" s="173"/>
      <c r="C4" s="173"/>
      <c r="D4" s="174"/>
    </row>
    <row r="5" ht="36" customHeight="1" spans="1:4">
      <c r="A5" s="175" t="s">
        <v>1216</v>
      </c>
      <c r="B5" s="158"/>
      <c r="C5" s="158"/>
      <c r="D5" s="176"/>
    </row>
    <row r="6" ht="36" customHeight="1" spans="1:4">
      <c r="A6" s="175" t="s">
        <v>1217</v>
      </c>
      <c r="B6" s="158"/>
      <c r="C6" s="158"/>
      <c r="D6" s="177"/>
    </row>
    <row r="7" ht="36" customHeight="1" spans="1:4">
      <c r="A7" s="175" t="s">
        <v>1219</v>
      </c>
      <c r="B7" s="158"/>
      <c r="C7" s="158"/>
      <c r="D7" s="177"/>
    </row>
    <row r="8" ht="36" customHeight="1" spans="1:4">
      <c r="A8" s="175" t="s">
        <v>1221</v>
      </c>
      <c r="B8" s="158"/>
      <c r="C8" s="158"/>
      <c r="D8" s="176"/>
    </row>
    <row r="9" ht="36" customHeight="1" spans="1:4">
      <c r="A9" s="175" t="s">
        <v>1222</v>
      </c>
      <c r="B9" s="158"/>
      <c r="C9" s="158"/>
      <c r="D9" s="177"/>
    </row>
    <row r="10" ht="36" customHeight="1" spans="1:4">
      <c r="A10" s="175" t="s">
        <v>1223</v>
      </c>
      <c r="B10" s="158"/>
      <c r="C10" s="158"/>
      <c r="D10" s="177"/>
    </row>
    <row r="11" ht="36" customHeight="1" spans="1:4">
      <c r="A11" s="175" t="s">
        <v>1224</v>
      </c>
      <c r="B11" s="158"/>
      <c r="C11" s="158"/>
      <c r="D11" s="177"/>
    </row>
    <row r="12" ht="36" customHeight="1" spans="1:4">
      <c r="A12" s="175" t="s">
        <v>1226</v>
      </c>
      <c r="B12" s="178"/>
      <c r="C12" s="179"/>
      <c r="D12" s="177"/>
    </row>
    <row r="13" ht="36" customHeight="1" spans="1:4">
      <c r="A13" s="175" t="s">
        <v>1227</v>
      </c>
      <c r="B13" s="158"/>
      <c r="C13" s="158"/>
      <c r="D13" s="177"/>
    </row>
    <row r="14" ht="36" customHeight="1" spans="1:4">
      <c r="A14" s="175" t="s">
        <v>1228</v>
      </c>
      <c r="B14" s="158"/>
      <c r="C14" s="158"/>
      <c r="D14" s="177"/>
    </row>
    <row r="15" ht="36" customHeight="1" spans="1:4">
      <c r="A15" s="175" t="s">
        <v>1230</v>
      </c>
      <c r="B15" s="178"/>
      <c r="C15" s="179"/>
      <c r="D15" s="176"/>
    </row>
    <row r="16" ht="36" customHeight="1" spans="1:4">
      <c r="A16" s="175" t="s">
        <v>1231</v>
      </c>
      <c r="B16" s="158"/>
      <c r="C16" s="158"/>
      <c r="D16" s="177"/>
    </row>
    <row r="17" ht="36" customHeight="1" spans="1:4">
      <c r="A17" s="172" t="s">
        <v>1270</v>
      </c>
      <c r="B17" s="180"/>
      <c r="C17" s="180"/>
      <c r="D17" s="174"/>
    </row>
    <row r="18" ht="36" customHeight="1" spans="1:4">
      <c r="A18" s="175" t="s">
        <v>1233</v>
      </c>
      <c r="B18" s="179"/>
      <c r="C18" s="179"/>
      <c r="D18" s="177"/>
    </row>
    <row r="19" ht="36" customHeight="1" spans="1:4">
      <c r="A19" s="172" t="s">
        <v>1271</v>
      </c>
      <c r="B19" s="155"/>
      <c r="C19" s="155"/>
      <c r="D19" s="174"/>
    </row>
    <row r="20" ht="36" customHeight="1" spans="1:4">
      <c r="A20" s="175" t="s">
        <v>1242</v>
      </c>
      <c r="B20" s="178"/>
      <c r="C20" s="181"/>
      <c r="D20" s="176"/>
    </row>
    <row r="21" ht="36" customHeight="1" spans="1:4">
      <c r="A21" s="182" t="s">
        <v>1272</v>
      </c>
      <c r="B21" s="173"/>
      <c r="C21" s="173"/>
      <c r="D21" s="174"/>
    </row>
    <row r="22" ht="36" customHeight="1" spans="1:4">
      <c r="A22" s="183" t="s">
        <v>1246</v>
      </c>
      <c r="B22" s="184"/>
      <c r="C22" s="155"/>
      <c r="D22" s="174"/>
    </row>
    <row r="23" ht="36" customHeight="1" spans="1:4">
      <c r="A23" s="185" t="s">
        <v>40</v>
      </c>
      <c r="B23" s="186"/>
      <c r="C23" s="186"/>
      <c r="D23" s="174"/>
    </row>
    <row r="24" spans="1:1">
      <c r="A24" s="166" t="s">
        <v>1247</v>
      </c>
    </row>
  </sheetData>
  <autoFilter ref="A3:D24"/>
  <mergeCells count="1">
    <mergeCell ref="A1:D1"/>
  </mergeCells>
  <conditionalFormatting sqref="D4:G25">
    <cfRule type="cellIs" dxfId="16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7"/>
  <sheetViews>
    <sheetView showZeros="0" view="pageBreakPreview" zoomScaleNormal="100" zoomScaleSheetLayoutView="100" topLeftCell="A13" workbookViewId="0">
      <selection activeCell="A17" sqref="A17"/>
    </sheetView>
  </sheetViews>
  <sheetFormatPr defaultColWidth="9" defaultRowHeight="13.5" outlineLevelCol="3"/>
  <cols>
    <col min="1" max="1" width="50.75" style="148" customWidth="1"/>
    <col min="2" max="4" width="21.625" style="148" customWidth="1"/>
    <col min="5" max="16384" width="9" style="148"/>
  </cols>
  <sheetData>
    <row r="1" ht="45" customHeight="1" spans="1:4">
      <c r="A1" s="149" t="s">
        <v>1273</v>
      </c>
      <c r="B1" s="149"/>
      <c r="C1" s="149"/>
      <c r="D1" s="149"/>
    </row>
    <row r="2" ht="20.1" customHeight="1" spans="1:4">
      <c r="A2" s="150"/>
      <c r="B2" s="150"/>
      <c r="C2" s="150"/>
      <c r="D2" s="151" t="s">
        <v>1</v>
      </c>
    </row>
    <row r="3" ht="45" customHeight="1" spans="1:4">
      <c r="A3" s="152" t="s">
        <v>1274</v>
      </c>
      <c r="B3" s="153" t="s">
        <v>3</v>
      </c>
      <c r="C3" s="154" t="s">
        <v>4</v>
      </c>
      <c r="D3" s="154" t="s">
        <v>5</v>
      </c>
    </row>
    <row r="4" ht="36" customHeight="1" spans="1:4">
      <c r="A4" s="142" t="s">
        <v>1255</v>
      </c>
      <c r="B4" s="155"/>
      <c r="C4" s="155"/>
      <c r="D4" s="156"/>
    </row>
    <row r="5" ht="36" customHeight="1" spans="1:4">
      <c r="A5" s="157" t="s">
        <v>1256</v>
      </c>
      <c r="B5" s="158"/>
      <c r="C5" s="158"/>
      <c r="D5" s="159"/>
    </row>
    <row r="6" ht="36" customHeight="1" spans="1:4">
      <c r="A6" s="157" t="s">
        <v>1260</v>
      </c>
      <c r="B6" s="158"/>
      <c r="C6" s="158"/>
      <c r="D6" s="159"/>
    </row>
    <row r="7" ht="36" customHeight="1" spans="1:4">
      <c r="A7" s="142" t="s">
        <v>1261</v>
      </c>
      <c r="B7" s="155"/>
      <c r="C7" s="155"/>
      <c r="D7" s="156"/>
    </row>
    <row r="8" ht="36" customHeight="1" spans="1:4">
      <c r="A8" s="157" t="s">
        <v>1262</v>
      </c>
      <c r="B8" s="158"/>
      <c r="C8" s="158"/>
      <c r="D8" s="159"/>
    </row>
    <row r="9" ht="36" customHeight="1" spans="1:4">
      <c r="A9" s="142" t="s">
        <v>1263</v>
      </c>
      <c r="B9" s="155"/>
      <c r="C9" s="155"/>
      <c r="D9" s="156"/>
    </row>
    <row r="10" ht="36" customHeight="1" spans="1:4">
      <c r="A10" s="157" t="s">
        <v>1264</v>
      </c>
      <c r="B10" s="158"/>
      <c r="C10" s="158"/>
      <c r="D10" s="159"/>
    </row>
    <row r="11" ht="36" customHeight="1" spans="1:4">
      <c r="A11" s="160" t="s">
        <v>1275</v>
      </c>
      <c r="B11" s="155"/>
      <c r="C11" s="155"/>
      <c r="D11" s="156"/>
    </row>
    <row r="12" ht="36" customHeight="1" spans="1:4">
      <c r="A12" s="161" t="s">
        <v>68</v>
      </c>
      <c r="B12" s="155"/>
      <c r="C12" s="155"/>
      <c r="D12" s="156"/>
    </row>
    <row r="13" ht="36" customHeight="1" spans="1:4">
      <c r="A13" s="162" t="s">
        <v>1276</v>
      </c>
      <c r="B13" s="163"/>
      <c r="C13" s="158"/>
      <c r="D13" s="159"/>
    </row>
    <row r="14" ht="36" customHeight="1" spans="1:4">
      <c r="A14" s="162" t="s">
        <v>1266</v>
      </c>
      <c r="B14" s="163"/>
      <c r="C14" s="163"/>
      <c r="D14" s="159"/>
    </row>
    <row r="15" ht="36" customHeight="1" spans="1:4">
      <c r="A15" s="164" t="s">
        <v>1267</v>
      </c>
      <c r="B15" s="165"/>
      <c r="C15" s="155"/>
      <c r="D15" s="156"/>
    </row>
    <row r="16" ht="36" customHeight="1" spans="1:4">
      <c r="A16" s="160" t="s">
        <v>75</v>
      </c>
      <c r="B16" s="155"/>
      <c r="C16" s="155"/>
      <c r="D16" s="156"/>
    </row>
    <row r="17" spans="1:1">
      <c r="A17" s="148" t="s">
        <v>1247</v>
      </c>
    </row>
  </sheetData>
  <autoFilter ref="A3:D17"/>
  <mergeCells count="1">
    <mergeCell ref="A1:D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8"/>
  <sheetViews>
    <sheetView view="pageBreakPreview" zoomScaleNormal="100" zoomScaleSheetLayoutView="100" topLeftCell="A11" workbookViewId="0">
      <selection activeCell="A18" sqref="A18"/>
    </sheetView>
  </sheetViews>
  <sheetFormatPr defaultColWidth="9" defaultRowHeight="14.25" outlineLevelCol="1"/>
  <cols>
    <col min="1" max="1" width="36.25" style="133" customWidth="1"/>
    <col min="2" max="2" width="45.5083333333333" style="135" customWidth="1"/>
    <col min="3" max="3" width="12.625" style="133"/>
    <col min="4" max="16374" width="9" style="133"/>
    <col min="16375" max="16376" width="35.625" style="133"/>
    <col min="16377" max="16377" width="9" style="133"/>
    <col min="16378" max="16384" width="9" style="136"/>
  </cols>
  <sheetData>
    <row r="1" s="133" customFormat="1" ht="45" customHeight="1" spans="1:2">
      <c r="A1" s="137" t="s">
        <v>1277</v>
      </c>
      <c r="B1" s="138"/>
    </row>
    <row r="2" s="133" customFormat="1" ht="20.1" customHeight="1" spans="1:2">
      <c r="A2" s="139"/>
      <c r="B2" s="140" t="s">
        <v>1</v>
      </c>
    </row>
    <row r="3" s="134" customFormat="1" ht="45" customHeight="1" spans="1:2">
      <c r="A3" s="141" t="s">
        <v>1105</v>
      </c>
      <c r="B3" s="141" t="s">
        <v>1278</v>
      </c>
    </row>
    <row r="4" s="133" customFormat="1" ht="36" customHeight="1" spans="1:2">
      <c r="A4" s="147" t="s">
        <v>1111</v>
      </c>
      <c r="B4" s="143"/>
    </row>
    <row r="5" s="133" customFormat="1" ht="36" customHeight="1" spans="1:2">
      <c r="A5" s="147" t="s">
        <v>1113</v>
      </c>
      <c r="B5" s="143"/>
    </row>
    <row r="6" s="133" customFormat="1" ht="36" customHeight="1" spans="1:2">
      <c r="A6" s="147" t="s">
        <v>1114</v>
      </c>
      <c r="B6" s="143"/>
    </row>
    <row r="7" s="133" customFormat="1" ht="36" customHeight="1" spans="1:2">
      <c r="A7" s="147" t="s">
        <v>1115</v>
      </c>
      <c r="B7" s="143"/>
    </row>
    <row r="8" s="133" customFormat="1" ht="36" customHeight="1" spans="1:2">
      <c r="A8" s="147" t="s">
        <v>1116</v>
      </c>
      <c r="B8" s="143"/>
    </row>
    <row r="9" s="133" customFormat="1" ht="36" customHeight="1" spans="1:2">
      <c r="A9" s="147" t="s">
        <v>1117</v>
      </c>
      <c r="B9" s="143"/>
    </row>
    <row r="10" s="133" customFormat="1" ht="36" customHeight="1" spans="1:2">
      <c r="A10" s="147" t="s">
        <v>1118</v>
      </c>
      <c r="B10" s="143"/>
    </row>
    <row r="11" s="133" customFormat="1" ht="36" customHeight="1" spans="1:2">
      <c r="A11" s="147" t="s">
        <v>1119</v>
      </c>
      <c r="B11" s="143"/>
    </row>
    <row r="12" s="133" customFormat="1" ht="36" customHeight="1" spans="1:2">
      <c r="A12" s="147" t="s">
        <v>1120</v>
      </c>
      <c r="B12" s="143"/>
    </row>
    <row r="13" s="133" customFormat="1" ht="36" customHeight="1" spans="1:2">
      <c r="A13" s="147" t="s">
        <v>1121</v>
      </c>
      <c r="B13" s="143"/>
    </row>
    <row r="14" s="133" customFormat="1" ht="36" customHeight="1" spans="1:2">
      <c r="A14" s="147" t="s">
        <v>1122</v>
      </c>
      <c r="B14" s="143"/>
    </row>
    <row r="15" s="133" customFormat="1" ht="36" customHeight="1" spans="1:2">
      <c r="A15" s="147" t="s">
        <v>1123</v>
      </c>
      <c r="B15" s="143"/>
    </row>
    <row r="16" s="133" customFormat="1" ht="36" customHeight="1" spans="1:2">
      <c r="A16" s="147" t="s">
        <v>1124</v>
      </c>
      <c r="B16" s="143"/>
    </row>
    <row r="17" s="133" customFormat="1" ht="31" customHeight="1" spans="1:2">
      <c r="A17" s="145" t="s">
        <v>1279</v>
      </c>
      <c r="B17" s="146"/>
    </row>
    <row r="18" spans="1:1">
      <c r="A18" s="133" t="s">
        <v>1247</v>
      </c>
    </row>
  </sheetData>
  <mergeCells count="1">
    <mergeCell ref="A1:B1"/>
  </mergeCells>
  <conditionalFormatting sqref="B3:G3">
    <cfRule type="cellIs" dxfId="161" priority="2" stopIfTrue="1" operator="lessThanOrEqual">
      <formula>-1</formula>
    </cfRule>
  </conditionalFormatting>
  <conditionalFormatting sqref="C1:G2">
    <cfRule type="cellIs" dxfId="162" priority="3" stopIfTrue="1" operator="greaterThanOrEqual">
      <formula>10</formula>
    </cfRule>
    <cfRule type="cellIs" dxfId="163" priority="4" stopIfTrue="1" operator="lessThanOrEqual">
      <formula>-1</formula>
    </cfRule>
  </conditionalFormatting>
  <conditionalFormatting sqref="B4:G7">
    <cfRule type="cellIs" dxfId="16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EW16"/>
  <sheetViews>
    <sheetView view="pageBreakPreview" zoomScaleNormal="100" zoomScaleSheetLayoutView="100" topLeftCell="A5" workbookViewId="0">
      <selection activeCell="B10" sqref="B10"/>
    </sheetView>
  </sheetViews>
  <sheetFormatPr defaultColWidth="9" defaultRowHeight="14.25"/>
  <cols>
    <col min="1" max="1" width="46.625" style="133" customWidth="1"/>
    <col min="2" max="2" width="38" style="135" customWidth="1"/>
    <col min="3" max="16371" width="9" style="133"/>
    <col min="16372" max="16373" width="35.625" style="133"/>
    <col min="16374" max="16374" width="9" style="133"/>
    <col min="16375" max="16384" width="9" style="136"/>
  </cols>
  <sheetData>
    <row r="1" s="133" customFormat="1" ht="45" customHeight="1" spans="1:2">
      <c r="A1" s="137" t="s">
        <v>1280</v>
      </c>
      <c r="B1" s="138"/>
    </row>
    <row r="2" s="133" customFormat="1" ht="20.1" customHeight="1" spans="1:2">
      <c r="A2" s="139"/>
      <c r="B2" s="140" t="s">
        <v>1</v>
      </c>
    </row>
    <row r="3" s="134" customFormat="1" ht="45" customHeight="1" spans="1:2">
      <c r="A3" s="141" t="s">
        <v>1281</v>
      </c>
      <c r="B3" s="141" t="s">
        <v>1278</v>
      </c>
    </row>
    <row r="4" s="133" customFormat="1" ht="36" customHeight="1" spans="1:2">
      <c r="A4" s="142"/>
      <c r="B4" s="143"/>
    </row>
    <row r="5" s="133" customFormat="1" ht="36" customHeight="1" spans="1:2">
      <c r="A5" s="142"/>
      <c r="B5" s="143"/>
    </row>
    <row r="6" s="133" customFormat="1" ht="36" customHeight="1" spans="1:2">
      <c r="A6" s="142"/>
      <c r="B6" s="143"/>
    </row>
    <row r="7" s="133" customFormat="1" ht="36" customHeight="1" spans="1:2">
      <c r="A7" s="142"/>
      <c r="B7" s="143"/>
    </row>
    <row r="8" s="133" customFormat="1" ht="36" customHeight="1" spans="1:2">
      <c r="A8" s="144"/>
      <c r="B8" s="143"/>
    </row>
    <row r="9" s="133" customFormat="1" ht="36" customHeight="1" spans="1:2">
      <c r="A9" s="144"/>
      <c r="B9" s="143"/>
    </row>
    <row r="10" s="133" customFormat="1" ht="36" customHeight="1" spans="1:2">
      <c r="A10" s="144"/>
      <c r="B10" s="143"/>
    </row>
    <row r="11" s="133" customFormat="1" ht="36" customHeight="1" spans="1:2">
      <c r="A11" s="144"/>
      <c r="B11" s="143"/>
    </row>
    <row r="12" s="133" customFormat="1" ht="36" customHeight="1" spans="1:2">
      <c r="A12" s="144"/>
      <c r="B12" s="143"/>
    </row>
    <row r="13" s="133" customFormat="1" ht="36" customHeight="1" spans="1:2">
      <c r="A13" s="144"/>
      <c r="B13" s="143"/>
    </row>
    <row r="14" s="133" customFormat="1" ht="31" customHeight="1" spans="1:2">
      <c r="A14" s="145" t="s">
        <v>1279</v>
      </c>
      <c r="B14" s="146"/>
    </row>
    <row r="15" s="133" customFormat="1" spans="1:16377">
      <c r="A15" s="133" t="s">
        <v>1247</v>
      </c>
      <c r="B15" s="135"/>
      <c r="XEU15" s="136"/>
      <c r="XEV15" s="136"/>
      <c r="XEW15" s="136"/>
    </row>
    <row r="16" s="133" customFormat="1" spans="2:16377">
      <c r="B16" s="135"/>
      <c r="XEU16" s="136"/>
      <c r="XEV16" s="136"/>
      <c r="XEW16" s="136"/>
    </row>
  </sheetData>
  <mergeCells count="1">
    <mergeCell ref="A1:B1"/>
  </mergeCells>
  <conditionalFormatting sqref="B3:G3">
    <cfRule type="cellIs" dxfId="165" priority="2" stopIfTrue="1" operator="lessThanOrEqual">
      <formula>-1</formula>
    </cfRule>
  </conditionalFormatting>
  <conditionalFormatting sqref="B4:G7">
    <cfRule type="cellIs" dxfId="166"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8"/>
  <sheetViews>
    <sheetView showZeros="0" view="pageBreakPreview" zoomScale="90" zoomScaleNormal="90" zoomScaleSheetLayoutView="90" workbookViewId="0">
      <pane ySplit="3" topLeftCell="A4" activePane="bottomLeft" state="frozen"/>
      <selection/>
      <selection pane="bottomLeft" activeCell="D8" sqref="D8"/>
    </sheetView>
  </sheetViews>
  <sheetFormatPr defaultColWidth="9" defaultRowHeight="14.25" outlineLevelCol="5"/>
  <cols>
    <col min="1" max="1" width="50.75" style="135" customWidth="1"/>
    <col min="2" max="4" width="21.625" style="135" customWidth="1"/>
    <col min="5" max="5" width="9.75" style="135" customWidth="1"/>
    <col min="6" max="6" width="9.50833333333333" style="148" customWidth="1"/>
    <col min="7" max="16384" width="9" style="148"/>
  </cols>
  <sheetData>
    <row r="1" ht="45" customHeight="1" spans="1:4">
      <c r="A1" s="258" t="s">
        <v>41</v>
      </c>
      <c r="B1" s="258"/>
      <c r="C1" s="258"/>
      <c r="D1" s="258"/>
    </row>
    <row r="2" ht="18.95" customHeight="1" spans="1:4">
      <c r="A2" s="259"/>
      <c r="B2" s="260"/>
      <c r="D2" s="320" t="s">
        <v>1</v>
      </c>
    </row>
    <row r="3" s="356" customFormat="1" ht="45" customHeight="1" spans="1:5">
      <c r="A3" s="341" t="s">
        <v>2</v>
      </c>
      <c r="B3" s="153" t="s">
        <v>3</v>
      </c>
      <c r="C3" s="153" t="s">
        <v>4</v>
      </c>
      <c r="D3" s="341" t="s">
        <v>5</v>
      </c>
      <c r="E3" s="358"/>
    </row>
    <row r="4" ht="36" customHeight="1" spans="1:5">
      <c r="A4" s="359" t="s">
        <v>42</v>
      </c>
      <c r="B4" s="326">
        <v>28739</v>
      </c>
      <c r="C4" s="326">
        <v>18971.5</v>
      </c>
      <c r="D4" s="80" t="str">
        <f t="shared" ref="D4:D11" si="0">IF(C4&lt;&gt;0,IF((C4/B4-1)&lt;-30%,"",IF((C4/B4-1)&gt;150%,"",C4/B4-1)),"")</f>
        <v/>
      </c>
      <c r="E4" s="360"/>
    </row>
    <row r="5" ht="36" customHeight="1" spans="1:5">
      <c r="A5" s="361" t="s">
        <v>43</v>
      </c>
      <c r="B5" s="326"/>
      <c r="C5" s="326"/>
      <c r="D5" s="80" t="str">
        <f t="shared" si="0"/>
        <v/>
      </c>
      <c r="E5" s="360"/>
    </row>
    <row r="6" ht="36" customHeight="1" spans="1:5">
      <c r="A6" s="361" t="s">
        <v>44</v>
      </c>
      <c r="B6" s="326">
        <v>203</v>
      </c>
      <c r="C6" s="326">
        <v>279</v>
      </c>
      <c r="D6" s="80">
        <f t="shared" si="0"/>
        <v>0.374384236453202</v>
      </c>
      <c r="E6" s="360"/>
    </row>
    <row r="7" ht="36" customHeight="1" spans="1:5">
      <c r="A7" s="361" t="s">
        <v>45</v>
      </c>
      <c r="B7" s="326">
        <v>9422</v>
      </c>
      <c r="C7" s="326">
        <v>9569</v>
      </c>
      <c r="D7" s="80">
        <f t="shared" si="0"/>
        <v>0.0156017830609212</v>
      </c>
      <c r="E7" s="360"/>
    </row>
    <row r="8" ht="36" customHeight="1" spans="1:5">
      <c r="A8" s="361" t="s">
        <v>46</v>
      </c>
      <c r="B8" s="326">
        <v>76697</v>
      </c>
      <c r="C8" s="326">
        <v>84550</v>
      </c>
      <c r="D8" s="80">
        <f t="shared" si="0"/>
        <v>0.102389923986597</v>
      </c>
      <c r="E8" s="360"/>
    </row>
    <row r="9" ht="36" customHeight="1" spans="1:5">
      <c r="A9" s="361" t="s">
        <v>47</v>
      </c>
      <c r="B9" s="326">
        <v>651</v>
      </c>
      <c r="C9" s="326">
        <v>741</v>
      </c>
      <c r="D9" s="80">
        <f t="shared" si="0"/>
        <v>0.138248847926267</v>
      </c>
      <c r="E9" s="360"/>
    </row>
    <row r="10" ht="36" customHeight="1" spans="1:5">
      <c r="A10" s="361" t="s">
        <v>48</v>
      </c>
      <c r="B10" s="326">
        <v>2139</v>
      </c>
      <c r="C10" s="326">
        <v>3894</v>
      </c>
      <c r="D10" s="80">
        <f t="shared" si="0"/>
        <v>0.820476858345021</v>
      </c>
      <c r="E10" s="360"/>
    </row>
    <row r="11" ht="36" customHeight="1" spans="1:5">
      <c r="A11" s="361" t="s">
        <v>49</v>
      </c>
      <c r="B11" s="326">
        <v>56792</v>
      </c>
      <c r="C11" s="326">
        <v>60230</v>
      </c>
      <c r="D11" s="80">
        <f t="shared" si="0"/>
        <v>0.0605366953091986</v>
      </c>
      <c r="E11" s="360"/>
    </row>
    <row r="12" ht="36" customHeight="1" spans="1:5">
      <c r="A12" s="361" t="s">
        <v>50</v>
      </c>
      <c r="B12" s="326">
        <v>30895</v>
      </c>
      <c r="C12" s="326">
        <v>27150</v>
      </c>
      <c r="D12" s="80">
        <f t="shared" ref="D12:D24" si="1">IF(C12&lt;&gt;0,IF((C12/B12-1)&lt;-30%,"",IF((C12/B12-1)&gt;150%,"",C12/B12-1)),"")</f>
        <v>-0.121217025408642</v>
      </c>
      <c r="E12" s="360"/>
    </row>
    <row r="13" ht="36" customHeight="1" spans="1:5">
      <c r="A13" s="361" t="s">
        <v>51</v>
      </c>
      <c r="B13" s="326">
        <v>17987</v>
      </c>
      <c r="C13" s="326">
        <v>10550</v>
      </c>
      <c r="D13" s="80" t="str">
        <f t="shared" si="1"/>
        <v/>
      </c>
      <c r="E13" s="360"/>
    </row>
    <row r="14" ht="36" customHeight="1" spans="1:5">
      <c r="A14" s="361" t="s">
        <v>52</v>
      </c>
      <c r="B14" s="326">
        <v>13802</v>
      </c>
      <c r="C14" s="326">
        <v>25349</v>
      </c>
      <c r="D14" s="80">
        <f t="shared" si="1"/>
        <v>0.836617881466454</v>
      </c>
      <c r="E14" s="360"/>
    </row>
    <row r="15" ht="36" customHeight="1" spans="1:5">
      <c r="A15" s="361" t="s">
        <v>53</v>
      </c>
      <c r="B15" s="326">
        <v>54132</v>
      </c>
      <c r="C15" s="326">
        <v>67863</v>
      </c>
      <c r="D15" s="80">
        <f t="shared" si="1"/>
        <v>0.253657725559743</v>
      </c>
      <c r="E15" s="360"/>
    </row>
    <row r="16" ht="36" customHeight="1" spans="1:5">
      <c r="A16" s="361" t="s">
        <v>54</v>
      </c>
      <c r="B16" s="326">
        <v>26390</v>
      </c>
      <c r="C16" s="326">
        <v>14740</v>
      </c>
      <c r="D16" s="80" t="str">
        <f t="shared" si="1"/>
        <v/>
      </c>
      <c r="E16" s="360"/>
    </row>
    <row r="17" ht="36" customHeight="1" spans="1:5">
      <c r="A17" s="361" t="s">
        <v>55</v>
      </c>
      <c r="B17" s="326">
        <v>798</v>
      </c>
      <c r="C17" s="326">
        <v>900</v>
      </c>
      <c r="D17" s="80">
        <f t="shared" si="1"/>
        <v>0.12781954887218</v>
      </c>
      <c r="E17" s="360"/>
    </row>
    <row r="18" ht="36" customHeight="1" spans="1:5">
      <c r="A18" s="361" t="s">
        <v>56</v>
      </c>
      <c r="B18" s="326">
        <v>1477</v>
      </c>
      <c r="C18" s="326">
        <v>1200</v>
      </c>
      <c r="D18" s="80">
        <f t="shared" si="1"/>
        <v>-0.187542315504401</v>
      </c>
      <c r="E18" s="360"/>
    </row>
    <row r="19" ht="36" customHeight="1" spans="1:5">
      <c r="A19" s="361" t="s">
        <v>57</v>
      </c>
      <c r="B19" s="326"/>
      <c r="C19" s="326"/>
      <c r="D19" s="80" t="str">
        <f t="shared" si="1"/>
        <v/>
      </c>
      <c r="E19" s="360"/>
    </row>
    <row r="20" ht="36" customHeight="1" spans="1:5">
      <c r="A20" s="361" t="s">
        <v>58</v>
      </c>
      <c r="B20" s="326"/>
      <c r="C20" s="326"/>
      <c r="D20" s="80" t="str">
        <f t="shared" si="1"/>
        <v/>
      </c>
      <c r="E20" s="360"/>
    </row>
    <row r="21" ht="36" customHeight="1" spans="1:5">
      <c r="A21" s="361" t="s">
        <v>59</v>
      </c>
      <c r="B21" s="326">
        <v>1711</v>
      </c>
      <c r="C21" s="326">
        <v>1716</v>
      </c>
      <c r="D21" s="80">
        <f t="shared" si="1"/>
        <v>0.00292226767971937</v>
      </c>
      <c r="E21" s="360"/>
    </row>
    <row r="22" ht="36" customHeight="1" spans="1:5">
      <c r="A22" s="361" t="s">
        <v>60</v>
      </c>
      <c r="B22" s="326">
        <v>39602</v>
      </c>
      <c r="C22" s="326">
        <v>42043</v>
      </c>
      <c r="D22" s="80">
        <f t="shared" si="1"/>
        <v>0.0616383010959043</v>
      </c>
      <c r="E22" s="360"/>
    </row>
    <row r="23" ht="36" customHeight="1" spans="1:5">
      <c r="A23" s="361" t="s">
        <v>61</v>
      </c>
      <c r="B23" s="326">
        <v>434</v>
      </c>
      <c r="C23" s="326">
        <v>437</v>
      </c>
      <c r="D23" s="80">
        <f t="shared" si="1"/>
        <v>0.00691244239631339</v>
      </c>
      <c r="E23" s="360"/>
    </row>
    <row r="24" ht="36" customHeight="1" spans="1:5">
      <c r="A24" s="361" t="s">
        <v>62</v>
      </c>
      <c r="B24" s="326">
        <v>4106</v>
      </c>
      <c r="C24" s="326">
        <v>5162</v>
      </c>
      <c r="D24" s="80">
        <f t="shared" si="1"/>
        <v>0.257184607890891</v>
      </c>
      <c r="E24" s="360"/>
    </row>
    <row r="25" ht="36" customHeight="1" spans="1:5">
      <c r="A25" s="361" t="s">
        <v>63</v>
      </c>
      <c r="B25" s="326"/>
      <c r="C25" s="326">
        <v>4000</v>
      </c>
      <c r="D25" s="80"/>
      <c r="E25" s="360"/>
    </row>
    <row r="26" ht="36" customHeight="1" spans="1:5">
      <c r="A26" s="361" t="s">
        <v>64</v>
      </c>
      <c r="B26" s="326"/>
      <c r="C26" s="326">
        <v>1255</v>
      </c>
      <c r="D26" s="80"/>
      <c r="E26" s="360"/>
    </row>
    <row r="27" ht="36" customHeight="1" spans="1:5">
      <c r="A27" s="361" t="s">
        <v>65</v>
      </c>
      <c r="B27" s="326"/>
      <c r="C27" s="326"/>
      <c r="D27" s="80" t="str">
        <f t="shared" ref="D27:D34" si="2">IF(C27&lt;&gt;0,IF((C27/B27-1)&lt;-30%,"",IF((C27/B27-1)&gt;150%,"",C27/B27-1)),"")</f>
        <v/>
      </c>
      <c r="E27" s="360"/>
    </row>
    <row r="28" ht="36" customHeight="1" spans="1:5">
      <c r="A28" s="361" t="s">
        <v>66</v>
      </c>
      <c r="B28" s="326"/>
      <c r="C28" s="326"/>
      <c r="D28" s="80" t="str">
        <f t="shared" si="2"/>
        <v/>
      </c>
      <c r="E28" s="360"/>
    </row>
    <row r="29" ht="36" customHeight="1" spans="1:5">
      <c r="A29" s="361"/>
      <c r="B29" s="326"/>
      <c r="C29" s="326"/>
      <c r="D29" s="362"/>
      <c r="E29" s="360"/>
    </row>
    <row r="30" s="259" customFormat="1" ht="36" customHeight="1" spans="1:5">
      <c r="A30" s="353" t="s">
        <v>67</v>
      </c>
      <c r="B30" s="328">
        <f>SUBTOTAL(9,B4:B29)</f>
        <v>365977</v>
      </c>
      <c r="C30" s="328">
        <f>SUBTOTAL(9,C4:C29)</f>
        <v>380599.5</v>
      </c>
      <c r="D30" s="80">
        <f t="shared" si="2"/>
        <v>0.0399546966066173</v>
      </c>
      <c r="E30" s="360"/>
    </row>
    <row r="31" ht="36" customHeight="1" spans="1:5">
      <c r="A31" s="265" t="s">
        <v>68</v>
      </c>
      <c r="B31" s="328">
        <f>SUBTOTAL(9,B32:B34)</f>
        <v>9796</v>
      </c>
      <c r="C31" s="328">
        <f>SUBTOTAL(9,C32:C34)</f>
        <v>6600</v>
      </c>
      <c r="D31" s="80" t="str">
        <f t="shared" si="2"/>
        <v/>
      </c>
      <c r="E31" s="360"/>
    </row>
    <row r="32" ht="36" customHeight="1" spans="1:5">
      <c r="A32" s="363" t="s">
        <v>69</v>
      </c>
      <c r="B32" s="326">
        <v>6890</v>
      </c>
      <c r="C32" s="326">
        <v>6600</v>
      </c>
      <c r="D32" s="80">
        <f t="shared" si="2"/>
        <v>-0.0420899854862119</v>
      </c>
      <c r="E32" s="360"/>
    </row>
    <row r="33" ht="36" customHeight="1" spans="1:5">
      <c r="A33" s="363" t="s">
        <v>70</v>
      </c>
      <c r="B33" s="326"/>
      <c r="C33" s="326"/>
      <c r="D33" s="80" t="str">
        <f t="shared" si="2"/>
        <v/>
      </c>
      <c r="E33" s="360"/>
    </row>
    <row r="34" ht="36" customHeight="1" spans="1:6">
      <c r="A34" s="364" t="s">
        <v>71</v>
      </c>
      <c r="B34" s="326">
        <v>2906</v>
      </c>
      <c r="C34" s="326"/>
      <c r="D34" s="80" t="str">
        <f t="shared" si="2"/>
        <v/>
      </c>
      <c r="E34" s="360"/>
      <c r="F34" s="365"/>
    </row>
    <row r="35" s="357" customFormat="1" ht="36" customHeight="1" spans="1:5">
      <c r="A35" s="364" t="s">
        <v>72</v>
      </c>
      <c r="B35" s="326"/>
      <c r="C35" s="326"/>
      <c r="D35" s="366" t="str">
        <f>IF(B35&lt;&gt;0,IF((C35/B35-1)&lt;-30%,"",IF((C35/B35-1)&gt;150%,"",C35/B35-1)),"")</f>
        <v/>
      </c>
      <c r="E35" s="360"/>
    </row>
    <row r="36" s="357" customFormat="1" ht="36" customHeight="1" spans="1:5">
      <c r="A36" s="164" t="s">
        <v>73</v>
      </c>
      <c r="B36" s="328">
        <v>11240</v>
      </c>
      <c r="C36" s="328">
        <v>9582</v>
      </c>
      <c r="D36" s="80">
        <f t="shared" ref="D36:D38" si="3">IF(C36&lt;&gt;0,IF((C36/B36-1)&lt;-30%,"",IF((C36/B36-1)&gt;150%,"",C36/B36-1)),"")</f>
        <v>-0.147508896797153</v>
      </c>
      <c r="E36" s="360"/>
    </row>
    <row r="37" s="357" customFormat="1" ht="36" customHeight="1" spans="1:5">
      <c r="A37" s="367" t="s">
        <v>74</v>
      </c>
      <c r="B37" s="328">
        <v>2677</v>
      </c>
      <c r="C37" s="328"/>
      <c r="D37" s="80" t="str">
        <f t="shared" si="3"/>
        <v/>
      </c>
      <c r="E37" s="360"/>
    </row>
    <row r="38" ht="36" customHeight="1" spans="1:6">
      <c r="A38" s="368" t="s">
        <v>75</v>
      </c>
      <c r="B38" s="328">
        <f>B30+B31+B36+B37</f>
        <v>389690</v>
      </c>
      <c r="C38" s="328">
        <f>C30+C31+C36+C37</f>
        <v>396781.5</v>
      </c>
      <c r="D38" s="80">
        <f t="shared" si="3"/>
        <v>0.0181977982498909</v>
      </c>
      <c r="E38" s="360"/>
      <c r="F38" s="369"/>
    </row>
  </sheetData>
  <autoFilter ref="A3:F38"/>
  <mergeCells count="1">
    <mergeCell ref="A1:D1"/>
  </mergeCells>
  <conditionalFormatting sqref="C36">
    <cfRule type="expression" dxfId="35" priority="5" stopIfTrue="1">
      <formula>"len($A:$A)=3"</formula>
    </cfRule>
  </conditionalFormatting>
  <conditionalFormatting sqref="D36">
    <cfRule type="expression" dxfId="36" priority="4" stopIfTrue="1">
      <formula>"len($A:$A)=3"</formula>
    </cfRule>
    <cfRule type="expression" dxfId="37" priority="3" stopIfTrue="1">
      <formula>"len($A:$A)=3"</formula>
    </cfRule>
    <cfRule type="expression" dxfId="38" priority="2" stopIfTrue="1">
      <formula>"len($A:$A)=3"</formula>
    </cfRule>
    <cfRule type="expression" dxfId="39" priority="1" stopIfTrue="1">
      <formula>"len($A:$A)=3"</formula>
    </cfRule>
  </conditionalFormatting>
  <conditionalFormatting sqref="D37">
    <cfRule type="expression" dxfId="40" priority="13" stopIfTrue="1">
      <formula>"len($A:$A)=3"</formula>
    </cfRule>
    <cfRule type="expression" dxfId="41" priority="12" stopIfTrue="1">
      <formula>"len($A:$A)=3"</formula>
    </cfRule>
    <cfRule type="expression" dxfId="42" priority="11" stopIfTrue="1">
      <formula>"len($A:$A)=3"</formula>
    </cfRule>
    <cfRule type="expression" dxfId="43" priority="10" stopIfTrue="1">
      <formula>"len($A:$A)=3"</formula>
    </cfRule>
  </conditionalFormatting>
  <conditionalFormatting sqref="D38">
    <cfRule type="expression" dxfId="44" priority="17" stopIfTrue="1">
      <formula>"len($A:$A)=3"</formula>
    </cfRule>
    <cfRule type="expression" dxfId="45" priority="16" stopIfTrue="1">
      <formula>"len($A:$A)=3"</formula>
    </cfRule>
    <cfRule type="expression" dxfId="46" priority="15" stopIfTrue="1">
      <formula>"len($A:$A)=3"</formula>
    </cfRule>
    <cfRule type="expression" dxfId="47" priority="14" stopIfTrue="1">
      <formula>"len($A:$A)=3"</formula>
    </cfRule>
  </conditionalFormatting>
  <conditionalFormatting sqref="A34:A36">
    <cfRule type="expression" dxfId="48" priority="42" stopIfTrue="1">
      <formula>"len($A:$A)=3"</formula>
    </cfRule>
  </conditionalFormatting>
  <conditionalFormatting sqref="D4:D28">
    <cfRule type="expression" dxfId="49" priority="29" stopIfTrue="1">
      <formula>"len($A:$A)=3"</formula>
    </cfRule>
    <cfRule type="expression" dxfId="50" priority="28" stopIfTrue="1">
      <formula>"len($A:$A)=3"</formula>
    </cfRule>
    <cfRule type="expression" dxfId="51" priority="27" stopIfTrue="1">
      <formula>"len($A:$A)=3"</formula>
    </cfRule>
    <cfRule type="expression" dxfId="52" priority="26" stopIfTrue="1">
      <formula>"len($A:$A)=3"</formula>
    </cfRule>
  </conditionalFormatting>
  <conditionalFormatting sqref="D33:D35">
    <cfRule type="expression" dxfId="53" priority="6" stopIfTrue="1">
      <formula>"len($A:$A)=3"</formula>
    </cfRule>
    <cfRule type="expression" dxfId="54" priority="7" stopIfTrue="1">
      <formula>"len($A:$A)=3"</formula>
    </cfRule>
    <cfRule type="expression" dxfId="55" priority="8" stopIfTrue="1">
      <formula>"len($A:$A)=3"</formula>
    </cfRule>
    <cfRule type="expression" dxfId="56" priority="9" stopIfTrue="1">
      <formula>"len($A:$A)=3"</formula>
    </cfRule>
  </conditionalFormatting>
  <conditionalFormatting sqref="D2:G2 C39:D44 C32:C33 E38:G44 E31:G33">
    <cfRule type="cellIs" dxfId="57" priority="60" stopIfTrue="1" operator="lessThanOrEqual">
      <formula>-1</formula>
    </cfRule>
  </conditionalFormatting>
  <conditionalFormatting sqref="E4:G40">
    <cfRule type="cellIs" dxfId="58" priority="44" stopIfTrue="1" operator="lessThan">
      <formula>0</formula>
    </cfRule>
  </conditionalFormatting>
  <conditionalFormatting sqref="D30:D35 D37">
    <cfRule type="expression" dxfId="59" priority="22" stopIfTrue="1">
      <formula>"len($A:$A)=3"</formula>
    </cfRule>
    <cfRule type="expression" dxfId="60" priority="23" stopIfTrue="1">
      <formula>"len($A:$A)=3"</formula>
    </cfRule>
    <cfRule type="expression" dxfId="61" priority="24" stopIfTrue="1">
      <formula>"len($A:$A)=3"</formula>
    </cfRule>
    <cfRule type="expression" dxfId="62" priority="25" stopIfTrue="1">
      <formula>"len($A:$A)=3"</formula>
    </cfRule>
  </conditionalFormatting>
  <conditionalFormatting sqref="E30:G36">
    <cfRule type="cellIs" dxfId="63" priority="54" stopIfTrue="1" operator="lessThan">
      <formula>0</formula>
    </cfRule>
    <cfRule type="cellIs" dxfId="64" priority="55" stopIfTrue="1" operator="lessThan">
      <formula>0</formula>
    </cfRule>
  </conditionalFormatting>
  <conditionalFormatting sqref="C33:C34 E33:G34 C35:G35 E36:G36">
    <cfRule type="cellIs" dxfId="65" priority="62" stopIfTrue="1" operator="lessThan">
      <formula>0</formula>
    </cfRule>
    <cfRule type="cellIs" dxfId="66" priority="63" stopIfTrue="1" operator="greaterThan">
      <formula>5</formula>
    </cfRule>
  </conditionalFormatting>
  <conditionalFormatting sqref="B34:C34 E34:G34 B35:G35 B36 E36:G36">
    <cfRule type="expression" dxfId="67" priority="47" stopIfTrue="1">
      <formula>"len($A:$A)=3"</formula>
    </cfRule>
  </conditionalFormatting>
  <conditionalFormatting sqref="C37 E37:G38">
    <cfRule type="cellIs" dxfId="68" priority="34" stopIfTrue="1" operator="lessThan">
      <formula>0</formula>
    </cfRule>
    <cfRule type="cellIs" dxfId="69" priority="35" stopIfTrue="1" operator="greaterThan">
      <formula>5</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53"/>
  <sheetViews>
    <sheetView showZeros="0" view="pageBreakPreview" zoomScaleNormal="115" zoomScaleSheetLayoutView="100" topLeftCell="A47" workbookViewId="0">
      <selection activeCell="D14" sqref="D14"/>
    </sheetView>
  </sheetViews>
  <sheetFormatPr defaultColWidth="9" defaultRowHeight="14.25" outlineLevelCol="3"/>
  <cols>
    <col min="1" max="1" width="50.75" style="122" customWidth="1"/>
    <col min="2" max="4" width="21.625" style="122" customWidth="1"/>
    <col min="5" max="16384" width="9" style="122"/>
  </cols>
  <sheetData>
    <row r="1" ht="45" customHeight="1" spans="1:4">
      <c r="A1" s="123" t="s">
        <v>1282</v>
      </c>
      <c r="B1" s="123"/>
      <c r="C1" s="123"/>
      <c r="D1" s="123"/>
    </row>
    <row r="2" s="128" customFormat="1" ht="20.1" customHeight="1" spans="1:4">
      <c r="A2" s="129"/>
      <c r="B2" s="130"/>
      <c r="C2" s="131"/>
      <c r="D2" s="132" t="s">
        <v>1</v>
      </c>
    </row>
    <row r="3" ht="45" customHeight="1" spans="1:4">
      <c r="A3" s="106" t="s">
        <v>1283</v>
      </c>
      <c r="B3" s="76" t="s">
        <v>1284</v>
      </c>
      <c r="C3" s="77" t="s">
        <v>4</v>
      </c>
      <c r="D3" s="77" t="s">
        <v>1285</v>
      </c>
    </row>
    <row r="4" ht="36" customHeight="1" spans="1:4">
      <c r="A4" s="107" t="s">
        <v>1286</v>
      </c>
      <c r="B4" s="108">
        <f>SUM(B5:B9)</f>
        <v>11630</v>
      </c>
      <c r="C4" s="108">
        <f>SUM(C5:C9)</f>
        <v>8585</v>
      </c>
      <c r="D4" s="80">
        <f>IF(C4&lt;&gt;0,IF((C4/B4-1)&lt;-30%,"",IF((C4/B4-1)&gt;150%,"",C4/B4-1)),"")</f>
        <v>-0.261822871883061</v>
      </c>
    </row>
    <row r="5" ht="36" customHeight="1" spans="1:4">
      <c r="A5" s="109" t="s">
        <v>1287</v>
      </c>
      <c r="B5" s="110">
        <v>9368</v>
      </c>
      <c r="C5" s="110">
        <v>8305</v>
      </c>
      <c r="D5" s="80">
        <f t="shared" ref="D5:D23" si="0">IF(C5&lt;&gt;0,IF((C5/B5-1)&lt;-30%,"",IF((C5/B5-1)&gt;150%,"",C5/B5-1)),"")</f>
        <v>-0.113471391972673</v>
      </c>
    </row>
    <row r="6" ht="36" customHeight="1" spans="1:4">
      <c r="A6" s="109" t="s">
        <v>1288</v>
      </c>
      <c r="B6" s="110">
        <v>37</v>
      </c>
      <c r="C6" s="110">
        <v>30</v>
      </c>
      <c r="D6" s="80">
        <f t="shared" si="0"/>
        <v>-0.189189189189189</v>
      </c>
    </row>
    <row r="7" customFormat="1" ht="36" customHeight="1" spans="1:4">
      <c r="A7" s="109" t="s">
        <v>1289</v>
      </c>
      <c r="B7" s="110">
        <v>1885</v>
      </c>
      <c r="C7" s="110"/>
      <c r="D7" s="80" t="str">
        <f t="shared" si="0"/>
        <v/>
      </c>
    </row>
    <row r="8" customFormat="1" ht="36" customHeight="1" spans="1:4">
      <c r="A8" s="109" t="s">
        <v>1290</v>
      </c>
      <c r="B8" s="110">
        <v>338</v>
      </c>
      <c r="C8" s="110">
        <v>250</v>
      </c>
      <c r="D8" s="80">
        <f t="shared" si="0"/>
        <v>-0.260355029585799</v>
      </c>
    </row>
    <row r="9" s="121" customFormat="1" ht="36" customHeight="1" spans="1:4">
      <c r="A9" s="109" t="s">
        <v>1291</v>
      </c>
      <c r="B9" s="111">
        <v>2</v>
      </c>
      <c r="C9" s="111"/>
      <c r="D9" s="80" t="str">
        <f t="shared" si="0"/>
        <v/>
      </c>
    </row>
    <row r="10" ht="36" customHeight="1" spans="1:4">
      <c r="A10" s="107" t="s">
        <v>1292</v>
      </c>
      <c r="B10" s="108">
        <f>SUM(B11:B14)</f>
        <v>18560</v>
      </c>
      <c r="C10" s="108">
        <f>SUM(C11:C14)</f>
        <v>17835</v>
      </c>
      <c r="D10" s="80">
        <f t="shared" si="0"/>
        <v>-0.0390625</v>
      </c>
    </row>
    <row r="11" ht="36" customHeight="1" spans="1:4">
      <c r="A11" s="109" t="s">
        <v>1287</v>
      </c>
      <c r="B11" s="110">
        <v>17095</v>
      </c>
      <c r="C11" s="110">
        <v>16529</v>
      </c>
      <c r="D11" s="80">
        <f t="shared" si="0"/>
        <v>-0.0331090962269669</v>
      </c>
    </row>
    <row r="12" ht="36" customHeight="1" spans="1:4">
      <c r="A12" s="109" t="s">
        <v>1288</v>
      </c>
      <c r="B12" s="110">
        <v>184</v>
      </c>
      <c r="C12" s="110">
        <v>202</v>
      </c>
      <c r="D12" s="80">
        <f t="shared" si="0"/>
        <v>0.0978260869565217</v>
      </c>
    </row>
    <row r="13" ht="36" customHeight="1" spans="1:4">
      <c r="A13" s="109" t="s">
        <v>1289</v>
      </c>
      <c r="B13" s="110">
        <v>1004</v>
      </c>
      <c r="C13" s="110">
        <v>1004</v>
      </c>
      <c r="D13" s="80">
        <f t="shared" si="0"/>
        <v>0</v>
      </c>
    </row>
    <row r="14" ht="36" customHeight="1" spans="1:4">
      <c r="A14" s="109" t="s">
        <v>1290</v>
      </c>
      <c r="B14" s="110">
        <v>277</v>
      </c>
      <c r="C14" s="110">
        <v>100</v>
      </c>
      <c r="D14" s="80" t="str">
        <f t="shared" si="0"/>
        <v/>
      </c>
    </row>
    <row r="15" ht="36" customHeight="1" spans="1:4">
      <c r="A15" s="107" t="s">
        <v>1293</v>
      </c>
      <c r="B15" s="108">
        <f>SUM(B16:B19)</f>
        <v>808</v>
      </c>
      <c r="C15" s="108">
        <f>SUM(C16:C19)</f>
        <v>815</v>
      </c>
      <c r="D15" s="80">
        <f t="shared" si="0"/>
        <v>0.00866336633663356</v>
      </c>
    </row>
    <row r="16" ht="36" customHeight="1" spans="1:4">
      <c r="A16" s="109" t="s">
        <v>1287</v>
      </c>
      <c r="B16" s="110">
        <v>801</v>
      </c>
      <c r="C16" s="110">
        <v>814</v>
      </c>
      <c r="D16" s="80">
        <f t="shared" si="0"/>
        <v>0.0162297128589264</v>
      </c>
    </row>
    <row r="17" ht="36" customHeight="1" spans="1:4">
      <c r="A17" s="109" t="s">
        <v>1288</v>
      </c>
      <c r="B17" s="110">
        <v>2</v>
      </c>
      <c r="C17" s="110">
        <v>1</v>
      </c>
      <c r="D17" s="80" t="str">
        <f t="shared" si="0"/>
        <v/>
      </c>
    </row>
    <row r="18" ht="36" customHeight="1" spans="1:4">
      <c r="A18" s="109" t="s">
        <v>1290</v>
      </c>
      <c r="B18" s="110">
        <v>1</v>
      </c>
      <c r="C18" s="110"/>
      <c r="D18" s="80" t="str">
        <f t="shared" si="0"/>
        <v/>
      </c>
    </row>
    <row r="19" ht="36" customHeight="1" spans="1:4">
      <c r="A19" s="109" t="s">
        <v>1291</v>
      </c>
      <c r="B19" s="110">
        <v>4</v>
      </c>
      <c r="C19" s="110"/>
      <c r="D19" s="80" t="str">
        <f t="shared" si="0"/>
        <v/>
      </c>
    </row>
    <row r="20" ht="36" customHeight="1" spans="1:4">
      <c r="A20" s="107" t="s">
        <v>1294</v>
      </c>
      <c r="B20" s="108">
        <f>SUM(B21:B24)</f>
        <v>12585</v>
      </c>
      <c r="C20" s="108">
        <f>SUM(C21:C24)</f>
        <v>15393</v>
      </c>
      <c r="D20" s="80">
        <f t="shared" si="0"/>
        <v>0.223122765196663</v>
      </c>
    </row>
    <row r="21" ht="36" customHeight="1" spans="1:4">
      <c r="A21" s="109" t="s">
        <v>1287</v>
      </c>
      <c r="B21" s="112">
        <v>12492</v>
      </c>
      <c r="C21" s="112">
        <v>15300</v>
      </c>
      <c r="D21" s="80">
        <f t="shared" si="0"/>
        <v>0.22478386167147</v>
      </c>
    </row>
    <row r="22" ht="36" customHeight="1" spans="1:4">
      <c r="A22" s="109" t="s">
        <v>1288</v>
      </c>
      <c r="B22" s="113">
        <v>88</v>
      </c>
      <c r="C22" s="113">
        <v>90</v>
      </c>
      <c r="D22" s="80">
        <f t="shared" si="0"/>
        <v>0.0227272727272727</v>
      </c>
    </row>
    <row r="23" ht="36" customHeight="1" spans="1:4">
      <c r="A23" s="109" t="s">
        <v>1289</v>
      </c>
      <c r="B23" s="114"/>
      <c r="C23" s="114"/>
      <c r="D23" s="80" t="str">
        <f t="shared" ref="D23:D35" si="1">IF(C23&lt;&gt;0,IF((C23/B23-1)&lt;-30%,"",IF((C23/B23-1)&gt;150%,"",C23/B23-1)),"")</f>
        <v/>
      </c>
    </row>
    <row r="24" ht="36" customHeight="1" spans="1:4">
      <c r="A24" s="109" t="s">
        <v>1290</v>
      </c>
      <c r="B24" s="114">
        <v>5</v>
      </c>
      <c r="C24" s="114">
        <v>3</v>
      </c>
      <c r="D24" s="80" t="str">
        <f t="shared" si="1"/>
        <v/>
      </c>
    </row>
    <row r="25" ht="36" customHeight="1" spans="1:4">
      <c r="A25" s="107" t="s">
        <v>1295</v>
      </c>
      <c r="B25" s="108">
        <f>SUM(B26:B28)</f>
        <v>410</v>
      </c>
      <c r="C25" s="108">
        <f>SUM(C26:C28)</f>
        <v>365</v>
      </c>
      <c r="D25" s="80">
        <f t="shared" si="1"/>
        <v>-0.109756097560976</v>
      </c>
    </row>
    <row r="26" ht="36" customHeight="1" spans="1:4">
      <c r="A26" s="109" t="s">
        <v>1287</v>
      </c>
      <c r="B26" s="110">
        <v>408</v>
      </c>
      <c r="C26" s="110">
        <v>363</v>
      </c>
      <c r="D26" s="80">
        <f t="shared" si="1"/>
        <v>-0.110294117647059</v>
      </c>
    </row>
    <row r="27" ht="36" customHeight="1" spans="1:4">
      <c r="A27" s="109" t="s">
        <v>1288</v>
      </c>
      <c r="B27" s="110">
        <v>2</v>
      </c>
      <c r="C27" s="110">
        <v>2</v>
      </c>
      <c r="D27" s="80">
        <f t="shared" si="1"/>
        <v>0</v>
      </c>
    </row>
    <row r="28" ht="36" customHeight="1" spans="1:4">
      <c r="A28" s="109" t="s">
        <v>1289</v>
      </c>
      <c r="B28" s="115"/>
      <c r="C28" s="115"/>
      <c r="D28" s="80" t="str">
        <f t="shared" si="1"/>
        <v/>
      </c>
    </row>
    <row r="29" ht="36" customHeight="1" spans="1:4">
      <c r="A29" s="107" t="s">
        <v>1296</v>
      </c>
      <c r="B29" s="108">
        <f>SUM(B30:B34)</f>
        <v>14394</v>
      </c>
      <c r="C29" s="108">
        <f>SUM(C30:C34)</f>
        <v>14436</v>
      </c>
      <c r="D29" s="80">
        <f t="shared" si="1"/>
        <v>0.0029178824510212</v>
      </c>
    </row>
    <row r="30" ht="36" customHeight="1" spans="1:4">
      <c r="A30" s="109" t="s">
        <v>1287</v>
      </c>
      <c r="B30" s="116">
        <v>2506</v>
      </c>
      <c r="C30" s="116">
        <v>2538</v>
      </c>
      <c r="D30" s="80">
        <f t="shared" si="1"/>
        <v>0.0127693535514763</v>
      </c>
    </row>
    <row r="31" ht="36" customHeight="1" spans="1:4">
      <c r="A31" s="109" t="s">
        <v>1288</v>
      </c>
      <c r="B31" s="117">
        <v>1878</v>
      </c>
      <c r="C31" s="118">
        <v>1909</v>
      </c>
      <c r="D31" s="80">
        <f t="shared" si="1"/>
        <v>0.016506922257721</v>
      </c>
    </row>
    <row r="32" ht="36" customHeight="1" spans="1:4">
      <c r="A32" s="109" t="s">
        <v>1289</v>
      </c>
      <c r="B32" s="117">
        <v>9652</v>
      </c>
      <c r="C32" s="118">
        <v>9599</v>
      </c>
      <c r="D32" s="80">
        <f t="shared" si="1"/>
        <v>-0.00549108992954828</v>
      </c>
    </row>
    <row r="33" ht="36" customHeight="1" spans="1:4">
      <c r="A33" s="109" t="s">
        <v>1297</v>
      </c>
      <c r="B33" s="117">
        <v>354</v>
      </c>
      <c r="C33" s="118">
        <v>381</v>
      </c>
      <c r="D33" s="80">
        <f t="shared" si="1"/>
        <v>0.076271186440678</v>
      </c>
    </row>
    <row r="34" ht="36" customHeight="1" spans="1:4">
      <c r="A34" s="109" t="s">
        <v>1290</v>
      </c>
      <c r="B34" s="117">
        <v>4</v>
      </c>
      <c r="C34" s="118">
        <v>9</v>
      </c>
      <c r="D34" s="80">
        <f t="shared" si="1"/>
        <v>1.25</v>
      </c>
    </row>
    <row r="35" ht="36" customHeight="1" spans="1:4">
      <c r="A35" s="107" t="s">
        <v>1298</v>
      </c>
      <c r="B35" s="108">
        <f>SUM(B36:B39)</f>
        <v>18660</v>
      </c>
      <c r="C35" s="108">
        <f>SUM(C36:C39)</f>
        <v>11929</v>
      </c>
      <c r="D35" s="80" t="str">
        <f t="shared" ref="D35:D53" si="2">IF(C35&lt;&gt;0,IF((C35/B35-1)&lt;-30%,"",IF((C35/B35-1)&gt;150%,"",C35/B35-1)),"")</f>
        <v/>
      </c>
    </row>
    <row r="36" ht="36" customHeight="1" spans="1:4">
      <c r="A36" s="109" t="s">
        <v>1287</v>
      </c>
      <c r="B36" s="117">
        <v>18065</v>
      </c>
      <c r="C36" s="117">
        <v>11306</v>
      </c>
      <c r="D36" s="80" t="str">
        <f t="shared" si="2"/>
        <v/>
      </c>
    </row>
    <row r="37" ht="36" customHeight="1" spans="1:4">
      <c r="A37" s="109" t="s">
        <v>1288</v>
      </c>
      <c r="B37" s="117">
        <v>29</v>
      </c>
      <c r="C37" s="117">
        <v>23</v>
      </c>
      <c r="D37" s="80">
        <f t="shared" si="2"/>
        <v>-0.206896551724138</v>
      </c>
    </row>
    <row r="38" ht="36" customHeight="1" spans="1:4">
      <c r="A38" s="109" t="s">
        <v>1289</v>
      </c>
      <c r="B38" s="117">
        <v>565</v>
      </c>
      <c r="C38" s="117">
        <v>600</v>
      </c>
      <c r="D38" s="80">
        <f t="shared" si="2"/>
        <v>0.0619469026548674</v>
      </c>
    </row>
    <row r="39" ht="36" customHeight="1" spans="1:4">
      <c r="A39" s="109" t="s">
        <v>1291</v>
      </c>
      <c r="B39" s="117">
        <v>1</v>
      </c>
      <c r="C39" s="117"/>
      <c r="D39" s="80" t="str">
        <f t="shared" si="2"/>
        <v/>
      </c>
    </row>
    <row r="40" ht="36" customHeight="1" spans="1:4">
      <c r="A40" s="107" t="s">
        <v>1299</v>
      </c>
      <c r="B40" s="108">
        <f>SUM(B41:B43)</f>
        <v>0</v>
      </c>
      <c r="C40" s="108"/>
      <c r="D40" s="80" t="str">
        <f t="shared" si="2"/>
        <v/>
      </c>
    </row>
    <row r="41" ht="36" customHeight="1" spans="1:4">
      <c r="A41" s="109" t="s">
        <v>1287</v>
      </c>
      <c r="B41" s="117"/>
      <c r="C41" s="117"/>
      <c r="D41" s="80" t="str">
        <f t="shared" si="2"/>
        <v/>
      </c>
    </row>
    <row r="42" ht="36" customHeight="1" spans="1:4">
      <c r="A42" s="109" t="s">
        <v>1288</v>
      </c>
      <c r="B42" s="117"/>
      <c r="C42" s="117"/>
      <c r="D42" s="80" t="str">
        <f t="shared" si="2"/>
        <v/>
      </c>
    </row>
    <row r="43" ht="36" customHeight="1" spans="1:4">
      <c r="A43" s="109" t="s">
        <v>1289</v>
      </c>
      <c r="B43" s="117"/>
      <c r="C43" s="117"/>
      <c r="D43" s="80" t="str">
        <f t="shared" si="2"/>
        <v/>
      </c>
    </row>
    <row r="44" ht="36" customHeight="1" spans="1:4">
      <c r="A44" s="97" t="s">
        <v>1300</v>
      </c>
      <c r="B44" s="108">
        <f>B4+B10+B15+B20+B25+B29+B35+B40</f>
        <v>77047</v>
      </c>
      <c r="C44" s="108">
        <f>C4+C10+C15+C20+C25+C29+C35+C40</f>
        <v>69358</v>
      </c>
      <c r="D44" s="80">
        <f t="shared" si="2"/>
        <v>-0.099796228276247</v>
      </c>
    </row>
    <row r="45" ht="36" customHeight="1" spans="1:4">
      <c r="A45" s="119" t="s">
        <v>1301</v>
      </c>
      <c r="B45" s="110">
        <v>60735</v>
      </c>
      <c r="C45" s="110">
        <v>55155</v>
      </c>
      <c r="D45" s="80">
        <f t="shared" si="2"/>
        <v>-0.091874536922697</v>
      </c>
    </row>
    <row r="46" ht="36" customHeight="1" spans="1:4">
      <c r="A46" s="119" t="s">
        <v>1302</v>
      </c>
      <c r="B46" s="110">
        <v>2220</v>
      </c>
      <c r="C46" s="110">
        <v>2257</v>
      </c>
      <c r="D46" s="80">
        <f t="shared" si="2"/>
        <v>0.0166666666666666</v>
      </c>
    </row>
    <row r="47" ht="36" customHeight="1" spans="1:4">
      <c r="A47" s="120" t="s">
        <v>1303</v>
      </c>
      <c r="B47" s="110">
        <v>13106</v>
      </c>
      <c r="C47" s="110">
        <v>11203</v>
      </c>
      <c r="D47" s="80">
        <f t="shared" si="2"/>
        <v>-0.145200671448192</v>
      </c>
    </row>
    <row r="48" ht="36" customHeight="1" spans="1:4">
      <c r="A48" s="109" t="s">
        <v>1304</v>
      </c>
      <c r="B48" s="110">
        <v>354</v>
      </c>
      <c r="C48" s="110">
        <v>381</v>
      </c>
      <c r="D48" s="80">
        <f t="shared" si="2"/>
        <v>0.076271186440678</v>
      </c>
    </row>
    <row r="49" ht="36" customHeight="1" spans="1:4">
      <c r="A49" s="109" t="s">
        <v>1305</v>
      </c>
      <c r="B49" s="110">
        <v>625</v>
      </c>
      <c r="C49" s="110">
        <v>362</v>
      </c>
      <c r="D49" s="80" t="str">
        <f t="shared" si="2"/>
        <v/>
      </c>
    </row>
    <row r="50" ht="36" customHeight="1" spans="1:4">
      <c r="A50" s="109" t="s">
        <v>1306</v>
      </c>
      <c r="B50" s="110">
        <v>7</v>
      </c>
      <c r="C50" s="110"/>
      <c r="D50" s="80" t="str">
        <f t="shared" si="2"/>
        <v/>
      </c>
    </row>
    <row r="51" ht="36" customHeight="1" spans="1:4">
      <c r="A51" s="95" t="s">
        <v>1307</v>
      </c>
      <c r="B51" s="108">
        <v>25246</v>
      </c>
      <c r="C51" s="108">
        <v>43964</v>
      </c>
      <c r="D51" s="80">
        <f t="shared" si="2"/>
        <v>0.741424384060841</v>
      </c>
    </row>
    <row r="52" ht="36" customHeight="1" spans="1:4">
      <c r="A52" s="95" t="s">
        <v>1308</v>
      </c>
      <c r="B52" s="108"/>
      <c r="C52" s="108"/>
      <c r="D52" s="80" t="str">
        <f t="shared" si="2"/>
        <v/>
      </c>
    </row>
    <row r="53" ht="36" customHeight="1" spans="1:4">
      <c r="A53" s="97" t="s">
        <v>1309</v>
      </c>
      <c r="B53" s="108">
        <f>B44+B51+B52</f>
        <v>102293</v>
      </c>
      <c r="C53" s="108">
        <f>C44+C51+C52</f>
        <v>113322</v>
      </c>
      <c r="D53" s="80">
        <f t="shared" si="2"/>
        <v>0.107817739239244</v>
      </c>
    </row>
  </sheetData>
  <autoFilter ref="A3:D53"/>
  <mergeCells count="1">
    <mergeCell ref="A1:D1"/>
  </mergeCells>
  <conditionalFormatting sqref="D4:D53">
    <cfRule type="expression" dxfId="167" priority="4" stopIfTrue="1">
      <formula>"len($A:$A)=3"</formula>
    </cfRule>
    <cfRule type="expression" dxfId="168" priority="3" stopIfTrue="1">
      <formula>"len($A:$A)=3"</formula>
    </cfRule>
    <cfRule type="expression" dxfId="169" priority="2" stopIfTrue="1">
      <formula>"len($A:$A)=3"</formula>
    </cfRule>
    <cfRule type="expression" dxfId="170" priority="1" stopIfTrue="1">
      <formula>"len($A:$A)=3"</formula>
    </cfRule>
  </conditionalFormatting>
  <conditionalFormatting sqref="E4:G40 B30:C40 B26:C28 B5:C24 B44:C50 E44:G53">
    <cfRule type="cellIs" dxfId="171" priority="7" stopIfTrue="1" operator="lessThanOrEqual">
      <formula>-1</formula>
    </cfRule>
  </conditionalFormatting>
  <conditionalFormatting sqref="B41:C43 E41:G43">
    <cfRule type="cellIs" dxfId="172" priority="6"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2"/>
  <sheetViews>
    <sheetView showZeros="0" view="pageBreakPreview" zoomScaleNormal="100" zoomScaleSheetLayoutView="100" workbookViewId="0">
      <pane ySplit="3" topLeftCell="A28" activePane="bottomLeft" state="frozen"/>
      <selection/>
      <selection pane="bottomLeft" activeCell="D17" sqref="D17"/>
    </sheetView>
  </sheetViews>
  <sheetFormatPr defaultColWidth="9" defaultRowHeight="14.25" outlineLevelCol="3"/>
  <cols>
    <col min="1" max="1" width="50.75" style="122" customWidth="1"/>
    <col min="2" max="4" width="21.625" style="122" customWidth="1"/>
    <col min="5" max="16384" width="9" style="122"/>
  </cols>
  <sheetData>
    <row r="1" ht="45" customHeight="1" spans="1:4">
      <c r="A1" s="123" t="s">
        <v>1310</v>
      </c>
      <c r="B1" s="123"/>
      <c r="C1" s="123"/>
      <c r="D1" s="123"/>
    </row>
    <row r="2" ht="20.1" customHeight="1" spans="1:4">
      <c r="A2" s="124"/>
      <c r="B2" s="125"/>
      <c r="C2" s="126"/>
      <c r="D2" s="127" t="s">
        <v>1311</v>
      </c>
    </row>
    <row r="3" ht="45" customHeight="1" spans="1:4">
      <c r="A3" s="75" t="s">
        <v>1081</v>
      </c>
      <c r="B3" s="76" t="s">
        <v>1284</v>
      </c>
      <c r="C3" s="77" t="s">
        <v>4</v>
      </c>
      <c r="D3" s="77" t="s">
        <v>1285</v>
      </c>
    </row>
    <row r="4" ht="36" customHeight="1" spans="1:4">
      <c r="A4" s="78" t="s">
        <v>1312</v>
      </c>
      <c r="B4" s="79">
        <f>SUM(B5:B7)</f>
        <v>12194</v>
      </c>
      <c r="C4" s="79">
        <f>SUM(C5:C7)</f>
        <v>13495</v>
      </c>
      <c r="D4" s="80">
        <f t="shared" ref="D4:D32" si="0">IF(C4&lt;&gt;0,IF((C4/B4-1)&lt;-30%,"",IF((C4/B4-1)&gt;150%,"",C4/B4-1)),"")</f>
        <v>0.10669181564704</v>
      </c>
    </row>
    <row r="5" ht="36" customHeight="1" spans="1:4">
      <c r="A5" s="81" t="s">
        <v>1313</v>
      </c>
      <c r="B5" s="82">
        <v>12179</v>
      </c>
      <c r="C5" s="83">
        <v>13487</v>
      </c>
      <c r="D5" s="80">
        <f t="shared" si="0"/>
        <v>0.107397980129732</v>
      </c>
    </row>
    <row r="6" ht="36" customHeight="1" spans="1:4">
      <c r="A6" s="81" t="s">
        <v>1314</v>
      </c>
      <c r="B6" s="82">
        <v>8</v>
      </c>
      <c r="C6" s="83">
        <v>8</v>
      </c>
      <c r="D6" s="80">
        <f t="shared" si="0"/>
        <v>0</v>
      </c>
    </row>
    <row r="7" ht="36" customHeight="1" spans="1:4">
      <c r="A7" s="81" t="s">
        <v>1315</v>
      </c>
      <c r="B7" s="82">
        <v>7</v>
      </c>
      <c r="C7" s="84"/>
      <c r="D7" s="80" t="str">
        <f t="shared" si="0"/>
        <v/>
      </c>
    </row>
    <row r="8" ht="36" customHeight="1" spans="1:4">
      <c r="A8" s="78" t="s">
        <v>1316</v>
      </c>
      <c r="B8" s="79">
        <f>SUM(B9:B10)</f>
        <v>14818</v>
      </c>
      <c r="C8" s="79">
        <f>SUM(C9:C10)</f>
        <v>14915</v>
      </c>
      <c r="D8" s="80">
        <f t="shared" si="0"/>
        <v>0.00654609259009309</v>
      </c>
    </row>
    <row r="9" ht="36" customHeight="1" spans="1:4">
      <c r="A9" s="81" t="s">
        <v>1313</v>
      </c>
      <c r="B9" s="83">
        <v>14359</v>
      </c>
      <c r="C9" s="83">
        <v>14835</v>
      </c>
      <c r="D9" s="80">
        <f t="shared" si="0"/>
        <v>0.0331499408036771</v>
      </c>
    </row>
    <row r="10" ht="36" customHeight="1" spans="1:4">
      <c r="A10" s="81" t="s">
        <v>1314</v>
      </c>
      <c r="B10" s="85">
        <v>459</v>
      </c>
      <c r="C10" s="84">
        <v>80</v>
      </c>
      <c r="D10" s="80" t="str">
        <f t="shared" si="0"/>
        <v/>
      </c>
    </row>
    <row r="11" s="121" customFormat="1" ht="36" customHeight="1" spans="1:4">
      <c r="A11" s="78" t="s">
        <v>1317</v>
      </c>
      <c r="B11" s="79">
        <f>SUM(B12:B13)</f>
        <v>218</v>
      </c>
      <c r="C11" s="79">
        <f>SUM(C12:C13)</f>
        <v>228</v>
      </c>
      <c r="D11" s="80">
        <f t="shared" si="0"/>
        <v>0.0458715596330275</v>
      </c>
    </row>
    <row r="12" s="121" customFormat="1" ht="36" customHeight="1" spans="1:4">
      <c r="A12" s="81" t="s">
        <v>1313</v>
      </c>
      <c r="B12" s="83">
        <v>157</v>
      </c>
      <c r="C12" s="83">
        <v>162</v>
      </c>
      <c r="D12" s="80">
        <f t="shared" si="0"/>
        <v>0.0318471337579618</v>
      </c>
    </row>
    <row r="13" s="121" customFormat="1" ht="36" customHeight="1" spans="1:4">
      <c r="A13" s="81" t="s">
        <v>1315</v>
      </c>
      <c r="B13" s="85">
        <v>61</v>
      </c>
      <c r="C13" s="84">
        <v>66</v>
      </c>
      <c r="D13" s="80">
        <f t="shared" si="0"/>
        <v>0.0819672131147542</v>
      </c>
    </row>
    <row r="14" s="121" customFormat="1" ht="36" customHeight="1" spans="1:4">
      <c r="A14" s="78" t="s">
        <v>1318</v>
      </c>
      <c r="B14" s="79">
        <f>SUM(B15:B16)</f>
        <v>6577</v>
      </c>
      <c r="C14" s="79">
        <f>SUM(C15:C16)</f>
        <v>8334</v>
      </c>
      <c r="D14" s="80">
        <f t="shared" si="0"/>
        <v>0.267143074350008</v>
      </c>
    </row>
    <row r="15" s="121" customFormat="1" ht="36" customHeight="1" spans="1:4">
      <c r="A15" s="81" t="s">
        <v>1313</v>
      </c>
      <c r="B15" s="83">
        <v>6572</v>
      </c>
      <c r="C15" s="86">
        <v>8329</v>
      </c>
      <c r="D15" s="80">
        <f t="shared" si="0"/>
        <v>0.267346317711503</v>
      </c>
    </row>
    <row r="16" s="121" customFormat="1" ht="36" customHeight="1" spans="1:4">
      <c r="A16" s="81" t="s">
        <v>1314</v>
      </c>
      <c r="B16" s="85">
        <v>5</v>
      </c>
      <c r="C16" s="87">
        <v>5</v>
      </c>
      <c r="D16" s="80">
        <f t="shared" si="0"/>
        <v>0</v>
      </c>
    </row>
    <row r="17" s="121" customFormat="1" ht="36" customHeight="1" spans="1:4">
      <c r="A17" s="78" t="s">
        <v>1319</v>
      </c>
      <c r="B17" s="88">
        <f>SUM(B18)</f>
        <v>357</v>
      </c>
      <c r="C17" s="88">
        <f>SUM(C18)</f>
        <v>481</v>
      </c>
      <c r="D17" s="80">
        <f t="shared" si="0"/>
        <v>0.34733893557423</v>
      </c>
    </row>
    <row r="18" s="121" customFormat="1" ht="36" customHeight="1" spans="1:4">
      <c r="A18" s="81" t="s">
        <v>1313</v>
      </c>
      <c r="B18" s="87">
        <v>357</v>
      </c>
      <c r="C18" s="87">
        <v>481</v>
      </c>
      <c r="D18" s="80">
        <f t="shared" si="0"/>
        <v>0.34733893557423</v>
      </c>
    </row>
    <row r="19" s="121" customFormat="1" ht="36" customHeight="1" spans="1:4">
      <c r="A19" s="78" t="s">
        <v>1320</v>
      </c>
      <c r="B19" s="79">
        <f>SUM(B20:B21)</f>
        <v>8880</v>
      </c>
      <c r="C19" s="79">
        <f>SUM(C20:C21)</f>
        <v>9243</v>
      </c>
      <c r="D19" s="80">
        <f t="shared" si="0"/>
        <v>0.0408783783783784</v>
      </c>
    </row>
    <row r="20" s="121" customFormat="1" ht="36" customHeight="1" spans="1:4">
      <c r="A20" s="81" t="s">
        <v>1313</v>
      </c>
      <c r="B20" s="82">
        <v>8872</v>
      </c>
      <c r="C20" s="83">
        <v>9214</v>
      </c>
      <c r="D20" s="80">
        <f t="shared" si="0"/>
        <v>0.0385482416591525</v>
      </c>
    </row>
    <row r="21" ht="36" customHeight="1" spans="1:4">
      <c r="A21" s="81" t="s">
        <v>1314</v>
      </c>
      <c r="B21" s="89">
        <v>8</v>
      </c>
      <c r="C21" s="84">
        <v>29</v>
      </c>
      <c r="D21" s="80" t="str">
        <f t="shared" si="0"/>
        <v/>
      </c>
    </row>
    <row r="22" ht="36" customHeight="1" spans="1:4">
      <c r="A22" s="78" t="s">
        <v>1321</v>
      </c>
      <c r="B22" s="79">
        <f>SUM(B23)</f>
        <v>22633</v>
      </c>
      <c r="C22" s="79">
        <f>SUM(C23)</f>
        <v>25358</v>
      </c>
      <c r="D22" s="80">
        <f t="shared" si="0"/>
        <v>0.120399416780807</v>
      </c>
    </row>
    <row r="23" ht="36" customHeight="1" spans="1:4">
      <c r="A23" s="81" t="s">
        <v>1313</v>
      </c>
      <c r="B23" s="90">
        <v>22633</v>
      </c>
      <c r="C23" s="90">
        <v>25358</v>
      </c>
      <c r="D23" s="80">
        <f t="shared" si="0"/>
        <v>0.120399416780807</v>
      </c>
    </row>
    <row r="24" ht="36" customHeight="1" spans="1:4">
      <c r="A24" s="78" t="s">
        <v>1322</v>
      </c>
      <c r="B24" s="79">
        <f>SUM(B25)</f>
        <v>0</v>
      </c>
      <c r="C24" s="79"/>
      <c r="D24" s="80" t="str">
        <f t="shared" si="0"/>
        <v/>
      </c>
    </row>
    <row r="25" ht="36" customHeight="1" spans="1:4">
      <c r="A25" s="81" t="s">
        <v>1313</v>
      </c>
      <c r="B25" s="90"/>
      <c r="C25" s="90"/>
      <c r="D25" s="80" t="str">
        <f t="shared" si="0"/>
        <v/>
      </c>
    </row>
    <row r="26" ht="36" customHeight="1" spans="1:4">
      <c r="A26" s="91" t="s">
        <v>1323</v>
      </c>
      <c r="B26" s="79">
        <f>B4+B8+B11+B14+B17+B19+B22+B24</f>
        <v>65677</v>
      </c>
      <c r="C26" s="79">
        <f>C4+C8+C11+C14+C17+C19+C22+C24</f>
        <v>72054</v>
      </c>
      <c r="D26" s="80">
        <f t="shared" si="0"/>
        <v>0.0970963959985991</v>
      </c>
    </row>
    <row r="27" ht="36" customHeight="1" spans="1:4">
      <c r="A27" s="81" t="s">
        <v>1324</v>
      </c>
      <c r="B27" s="92">
        <v>65129</v>
      </c>
      <c r="C27" s="93">
        <v>71866</v>
      </c>
      <c r="D27" s="80">
        <f t="shared" si="0"/>
        <v>0.10344086351702</v>
      </c>
    </row>
    <row r="28" ht="36" customHeight="1" spans="1:4">
      <c r="A28" s="81" t="s">
        <v>1314</v>
      </c>
      <c r="B28" s="92">
        <v>480</v>
      </c>
      <c r="C28" s="93">
        <v>122</v>
      </c>
      <c r="D28" s="80" t="str">
        <f t="shared" si="0"/>
        <v/>
      </c>
    </row>
    <row r="29" ht="36" customHeight="1" spans="1:4">
      <c r="A29" s="81" t="s">
        <v>1315</v>
      </c>
      <c r="B29" s="92">
        <v>68</v>
      </c>
      <c r="C29" s="94">
        <v>66</v>
      </c>
      <c r="D29" s="80">
        <f t="shared" si="0"/>
        <v>-0.0294117647058824</v>
      </c>
    </row>
    <row r="30" ht="36" customHeight="1" spans="1:4">
      <c r="A30" s="95" t="s">
        <v>1325</v>
      </c>
      <c r="B30" s="96"/>
      <c r="C30" s="96"/>
      <c r="D30" s="80" t="str">
        <f t="shared" si="0"/>
        <v/>
      </c>
    </row>
    <row r="31" ht="36" customHeight="1" spans="1:4">
      <c r="A31" s="95" t="s">
        <v>1326</v>
      </c>
      <c r="B31" s="96">
        <v>31207</v>
      </c>
      <c r="C31" s="96">
        <v>31427</v>
      </c>
      <c r="D31" s="80">
        <f t="shared" si="0"/>
        <v>0.00704970038773345</v>
      </c>
    </row>
    <row r="32" ht="36" customHeight="1" spans="1:4">
      <c r="A32" s="97" t="s">
        <v>1327</v>
      </c>
      <c r="B32" s="98">
        <f>B26+B30+B31</f>
        <v>96884</v>
      </c>
      <c r="C32" s="98">
        <f>C26+C30+C31</f>
        <v>103481</v>
      </c>
      <c r="D32" s="80">
        <f t="shared" si="0"/>
        <v>0.0680917385739648</v>
      </c>
    </row>
  </sheetData>
  <autoFilter ref="A3:D32"/>
  <mergeCells count="1">
    <mergeCell ref="A1:D1"/>
  </mergeCells>
  <conditionalFormatting sqref="D4">
    <cfRule type="expression" dxfId="173" priority="8" stopIfTrue="1">
      <formula>"len($A:$A)=3"</formula>
    </cfRule>
    <cfRule type="expression" dxfId="174" priority="7" stopIfTrue="1">
      <formula>"len($A:$A)=3"</formula>
    </cfRule>
    <cfRule type="expression" dxfId="175" priority="6" stopIfTrue="1">
      <formula>"len($A:$A)=3"</formula>
    </cfRule>
    <cfRule type="expression" dxfId="176" priority="5" stopIfTrue="1">
      <formula>"len($A:$A)=3"</formula>
    </cfRule>
  </conditionalFormatting>
  <conditionalFormatting sqref="D5:D32">
    <cfRule type="expression" dxfId="177" priority="4" stopIfTrue="1">
      <formula>"len($A:$A)=3"</formula>
    </cfRule>
    <cfRule type="expression" dxfId="178" priority="3" stopIfTrue="1">
      <formula>"len($A:$A)=3"</formula>
    </cfRule>
    <cfRule type="expression" dxfId="179" priority="2" stopIfTrue="1">
      <formula>"len($A:$A)=3"</formula>
    </cfRule>
    <cfRule type="expression" dxfId="180"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53"/>
  <sheetViews>
    <sheetView showZeros="0" view="pageBreakPreview" zoomScaleNormal="100" zoomScaleSheetLayoutView="100" workbookViewId="0">
      <pane ySplit="3" topLeftCell="A50" activePane="bottomLeft" state="frozen"/>
      <selection/>
      <selection pane="bottomLeft" activeCell="D4" sqref="D4"/>
    </sheetView>
  </sheetViews>
  <sheetFormatPr defaultColWidth="9" defaultRowHeight="14.25" outlineLevelCol="3"/>
  <cols>
    <col min="1" max="1" width="50.75" style="100" customWidth="1"/>
    <col min="2" max="4" width="21.625" style="100" customWidth="1"/>
    <col min="5" max="16384" width="9" style="100"/>
  </cols>
  <sheetData>
    <row r="1" ht="45" customHeight="1" spans="1:4">
      <c r="A1" s="101" t="s">
        <v>1328</v>
      </c>
      <c r="B1" s="101"/>
      <c r="C1" s="101"/>
      <c r="D1" s="101"/>
    </row>
    <row r="2" ht="20.1" customHeight="1" spans="1:4">
      <c r="A2" s="102"/>
      <c r="B2" s="103"/>
      <c r="C2" s="104"/>
      <c r="D2" s="105" t="s">
        <v>1</v>
      </c>
    </row>
    <row r="3" ht="45" customHeight="1" spans="1:4">
      <c r="A3" s="106" t="s">
        <v>1283</v>
      </c>
      <c r="B3" s="76" t="s">
        <v>1284</v>
      </c>
      <c r="C3" s="77" t="s">
        <v>4</v>
      </c>
      <c r="D3" s="77" t="s">
        <v>1285</v>
      </c>
    </row>
    <row r="4" ht="36" customHeight="1" spans="1:4">
      <c r="A4" s="107" t="s">
        <v>1286</v>
      </c>
      <c r="B4" s="108">
        <f>SUM(B5:B9)</f>
        <v>11630</v>
      </c>
      <c r="C4" s="108">
        <f>SUM(C5:C9)</f>
        <v>8585</v>
      </c>
      <c r="D4" s="80">
        <f t="shared" ref="D4:D53" si="0">IF(C4&lt;&gt;0,IF((C4/B4-1)&lt;-30%,"",IF((C4/B4-1)&gt;150%,"",C4/B4-1)),"")</f>
        <v>-0.261822871883061</v>
      </c>
    </row>
    <row r="5" ht="36" customHeight="1" spans="1:4">
      <c r="A5" s="109" t="s">
        <v>1287</v>
      </c>
      <c r="B5" s="110">
        <v>9368</v>
      </c>
      <c r="C5" s="110">
        <v>8305</v>
      </c>
      <c r="D5" s="80">
        <f t="shared" si="0"/>
        <v>-0.113471391972673</v>
      </c>
    </row>
    <row r="6" ht="36" customHeight="1" spans="1:4">
      <c r="A6" s="109" t="s">
        <v>1288</v>
      </c>
      <c r="B6" s="110">
        <v>37</v>
      </c>
      <c r="C6" s="110">
        <v>30</v>
      </c>
      <c r="D6" s="80">
        <f t="shared" si="0"/>
        <v>-0.189189189189189</v>
      </c>
    </row>
    <row r="7" ht="36" customHeight="1" spans="1:4">
      <c r="A7" s="109" t="s">
        <v>1289</v>
      </c>
      <c r="B7" s="110">
        <v>1885</v>
      </c>
      <c r="C7" s="110"/>
      <c r="D7" s="80" t="str">
        <f t="shared" si="0"/>
        <v/>
      </c>
    </row>
    <row r="8" ht="36" customHeight="1" spans="1:4">
      <c r="A8" s="109" t="s">
        <v>1290</v>
      </c>
      <c r="B8" s="110">
        <v>338</v>
      </c>
      <c r="C8" s="110">
        <v>250</v>
      </c>
      <c r="D8" s="80">
        <f t="shared" si="0"/>
        <v>-0.260355029585799</v>
      </c>
    </row>
    <row r="9" ht="36" customHeight="1" spans="1:4">
      <c r="A9" s="109" t="s">
        <v>1291</v>
      </c>
      <c r="B9" s="111">
        <v>2</v>
      </c>
      <c r="C9" s="111"/>
      <c r="D9" s="80" t="str">
        <f t="shared" si="0"/>
        <v/>
      </c>
    </row>
    <row r="10" ht="36" customHeight="1" spans="1:4">
      <c r="A10" s="107" t="s">
        <v>1292</v>
      </c>
      <c r="B10" s="108">
        <f>SUM(B11:B14)</f>
        <v>18560</v>
      </c>
      <c r="C10" s="108">
        <f>SUM(C11:C14)</f>
        <v>17835</v>
      </c>
      <c r="D10" s="80">
        <f t="shared" si="0"/>
        <v>-0.0390625</v>
      </c>
    </row>
    <row r="11" ht="36" customHeight="1" spans="1:4">
      <c r="A11" s="109" t="s">
        <v>1287</v>
      </c>
      <c r="B11" s="110">
        <v>17095</v>
      </c>
      <c r="C11" s="110">
        <v>16529</v>
      </c>
      <c r="D11" s="80">
        <f t="shared" si="0"/>
        <v>-0.0331090962269669</v>
      </c>
    </row>
    <row r="12" ht="36" customHeight="1" spans="1:4">
      <c r="A12" s="109" t="s">
        <v>1288</v>
      </c>
      <c r="B12" s="110">
        <v>184</v>
      </c>
      <c r="C12" s="110">
        <v>202</v>
      </c>
      <c r="D12" s="80">
        <f t="shared" si="0"/>
        <v>0.0978260869565217</v>
      </c>
    </row>
    <row r="13" ht="36" customHeight="1" spans="1:4">
      <c r="A13" s="109" t="s">
        <v>1289</v>
      </c>
      <c r="B13" s="110">
        <v>1004</v>
      </c>
      <c r="C13" s="110">
        <v>1004</v>
      </c>
      <c r="D13" s="80">
        <f t="shared" si="0"/>
        <v>0</v>
      </c>
    </row>
    <row r="14" ht="36" customHeight="1" spans="1:4">
      <c r="A14" s="109" t="s">
        <v>1290</v>
      </c>
      <c r="B14" s="110">
        <v>277</v>
      </c>
      <c r="C14" s="110">
        <v>100</v>
      </c>
      <c r="D14" s="80" t="str">
        <f t="shared" si="0"/>
        <v/>
      </c>
    </row>
    <row r="15" ht="36" customHeight="1" spans="1:4">
      <c r="A15" s="107" t="s">
        <v>1293</v>
      </c>
      <c r="B15" s="108">
        <f>SUM(B16:B19)</f>
        <v>808</v>
      </c>
      <c r="C15" s="108">
        <f>SUM(C16:C19)</f>
        <v>815</v>
      </c>
      <c r="D15" s="80">
        <f t="shared" si="0"/>
        <v>0.00866336633663356</v>
      </c>
    </row>
    <row r="16" ht="36" customHeight="1" spans="1:4">
      <c r="A16" s="109" t="s">
        <v>1287</v>
      </c>
      <c r="B16" s="110">
        <v>801</v>
      </c>
      <c r="C16" s="110">
        <v>814</v>
      </c>
      <c r="D16" s="80">
        <f t="shared" si="0"/>
        <v>0.0162297128589264</v>
      </c>
    </row>
    <row r="17" ht="36" customHeight="1" spans="1:4">
      <c r="A17" s="109" t="s">
        <v>1288</v>
      </c>
      <c r="B17" s="110">
        <v>2</v>
      </c>
      <c r="C17" s="110">
        <v>1</v>
      </c>
      <c r="D17" s="80" t="str">
        <f t="shared" si="0"/>
        <v/>
      </c>
    </row>
    <row r="18" ht="36" customHeight="1" spans="1:4">
      <c r="A18" s="109" t="s">
        <v>1290</v>
      </c>
      <c r="B18" s="110">
        <v>1</v>
      </c>
      <c r="C18" s="110"/>
      <c r="D18" s="80" t="str">
        <f t="shared" si="0"/>
        <v/>
      </c>
    </row>
    <row r="19" ht="36" customHeight="1" spans="1:4">
      <c r="A19" s="109" t="s">
        <v>1291</v>
      </c>
      <c r="B19" s="110">
        <v>4</v>
      </c>
      <c r="C19" s="110"/>
      <c r="D19" s="80" t="str">
        <f t="shared" si="0"/>
        <v/>
      </c>
    </row>
    <row r="20" ht="36" customHeight="1" spans="1:4">
      <c r="A20" s="107" t="s">
        <v>1294</v>
      </c>
      <c r="B20" s="108">
        <f>SUM(B21:B24)</f>
        <v>12585</v>
      </c>
      <c r="C20" s="108">
        <f>SUM(C21:C24)</f>
        <v>15393</v>
      </c>
      <c r="D20" s="80">
        <f t="shared" si="0"/>
        <v>0.223122765196663</v>
      </c>
    </row>
    <row r="21" ht="36" customHeight="1" spans="1:4">
      <c r="A21" s="109" t="s">
        <v>1287</v>
      </c>
      <c r="B21" s="112">
        <v>12492</v>
      </c>
      <c r="C21" s="112">
        <v>15300</v>
      </c>
      <c r="D21" s="80">
        <f t="shared" si="0"/>
        <v>0.22478386167147</v>
      </c>
    </row>
    <row r="22" ht="36" customHeight="1" spans="1:4">
      <c r="A22" s="109" t="s">
        <v>1288</v>
      </c>
      <c r="B22" s="113">
        <v>88</v>
      </c>
      <c r="C22" s="113">
        <v>90</v>
      </c>
      <c r="D22" s="80">
        <f t="shared" si="0"/>
        <v>0.0227272727272727</v>
      </c>
    </row>
    <row r="23" ht="36" customHeight="1" spans="1:4">
      <c r="A23" s="109" t="s">
        <v>1289</v>
      </c>
      <c r="B23" s="114"/>
      <c r="C23" s="114"/>
      <c r="D23" s="80" t="str">
        <f t="shared" si="0"/>
        <v/>
      </c>
    </row>
    <row r="24" ht="36" customHeight="1" spans="1:4">
      <c r="A24" s="109" t="s">
        <v>1290</v>
      </c>
      <c r="B24" s="114">
        <v>5</v>
      </c>
      <c r="C24" s="114">
        <v>3</v>
      </c>
      <c r="D24" s="80" t="str">
        <f t="shared" si="0"/>
        <v/>
      </c>
    </row>
    <row r="25" ht="36" customHeight="1" spans="1:4">
      <c r="A25" s="107" t="s">
        <v>1295</v>
      </c>
      <c r="B25" s="108">
        <f>SUM(B26:B28)</f>
        <v>410</v>
      </c>
      <c r="C25" s="108">
        <f>SUM(C26:C28)</f>
        <v>365</v>
      </c>
      <c r="D25" s="80">
        <f t="shared" si="0"/>
        <v>-0.109756097560976</v>
      </c>
    </row>
    <row r="26" ht="36" customHeight="1" spans="1:4">
      <c r="A26" s="109" t="s">
        <v>1287</v>
      </c>
      <c r="B26" s="110">
        <v>408</v>
      </c>
      <c r="C26" s="110">
        <v>363</v>
      </c>
      <c r="D26" s="80">
        <f t="shared" si="0"/>
        <v>-0.110294117647059</v>
      </c>
    </row>
    <row r="27" s="99" customFormat="1" ht="36" customHeight="1" spans="1:4">
      <c r="A27" s="109" t="s">
        <v>1288</v>
      </c>
      <c r="B27" s="110">
        <v>2</v>
      </c>
      <c r="C27" s="110">
        <v>2</v>
      </c>
      <c r="D27" s="80">
        <f t="shared" si="0"/>
        <v>0</v>
      </c>
    </row>
    <row r="28" s="99" customFormat="1" ht="36" customHeight="1" spans="1:4">
      <c r="A28" s="109" t="s">
        <v>1289</v>
      </c>
      <c r="B28" s="115"/>
      <c r="C28" s="115"/>
      <c r="D28" s="80" t="str">
        <f t="shared" si="0"/>
        <v/>
      </c>
    </row>
    <row r="29" s="99" customFormat="1" ht="36" customHeight="1" spans="1:4">
      <c r="A29" s="107" t="s">
        <v>1296</v>
      </c>
      <c r="B29" s="108">
        <f>SUM(B30:B34)</f>
        <v>14394</v>
      </c>
      <c r="C29" s="108">
        <f>SUM(C30:C34)</f>
        <v>14436</v>
      </c>
      <c r="D29" s="80">
        <f t="shared" si="0"/>
        <v>0.0029178824510212</v>
      </c>
    </row>
    <row r="30" s="99" customFormat="1" ht="36" customHeight="1" spans="1:4">
      <c r="A30" s="109" t="s">
        <v>1287</v>
      </c>
      <c r="B30" s="116">
        <v>2506</v>
      </c>
      <c r="C30" s="116">
        <v>2538</v>
      </c>
      <c r="D30" s="80">
        <f t="shared" si="0"/>
        <v>0.0127693535514763</v>
      </c>
    </row>
    <row r="31" s="99" customFormat="1" ht="36" customHeight="1" spans="1:4">
      <c r="A31" s="109" t="s">
        <v>1288</v>
      </c>
      <c r="B31" s="117">
        <v>1878</v>
      </c>
      <c r="C31" s="118">
        <v>1909</v>
      </c>
      <c r="D31" s="80">
        <f t="shared" si="0"/>
        <v>0.016506922257721</v>
      </c>
    </row>
    <row r="32" s="99" customFormat="1" ht="36" customHeight="1" spans="1:4">
      <c r="A32" s="109" t="s">
        <v>1289</v>
      </c>
      <c r="B32" s="117">
        <v>9652</v>
      </c>
      <c r="C32" s="118">
        <v>9599</v>
      </c>
      <c r="D32" s="80">
        <f t="shared" si="0"/>
        <v>-0.00549108992954828</v>
      </c>
    </row>
    <row r="33" ht="36" customHeight="1" spans="1:4">
      <c r="A33" s="109" t="s">
        <v>1297</v>
      </c>
      <c r="B33" s="117">
        <v>354</v>
      </c>
      <c r="C33" s="118">
        <v>381</v>
      </c>
      <c r="D33" s="80">
        <f t="shared" si="0"/>
        <v>0.076271186440678</v>
      </c>
    </row>
    <row r="34" ht="36" customHeight="1" spans="1:4">
      <c r="A34" s="109" t="s">
        <v>1290</v>
      </c>
      <c r="B34" s="117">
        <v>4</v>
      </c>
      <c r="C34" s="118">
        <v>9</v>
      </c>
      <c r="D34" s="80">
        <f t="shared" si="0"/>
        <v>1.25</v>
      </c>
    </row>
    <row r="35" ht="36" customHeight="1" spans="1:4">
      <c r="A35" s="107" t="s">
        <v>1298</v>
      </c>
      <c r="B35" s="108">
        <f>SUM(B36:B39)</f>
        <v>18660</v>
      </c>
      <c r="C35" s="108">
        <f>SUM(C36:C39)</f>
        <v>11929</v>
      </c>
      <c r="D35" s="80" t="str">
        <f t="shared" si="0"/>
        <v/>
      </c>
    </row>
    <row r="36" ht="36" customHeight="1" spans="1:4">
      <c r="A36" s="109" t="s">
        <v>1287</v>
      </c>
      <c r="B36" s="117">
        <v>18065</v>
      </c>
      <c r="C36" s="117">
        <v>11306</v>
      </c>
      <c r="D36" s="80" t="str">
        <f t="shared" si="0"/>
        <v/>
      </c>
    </row>
    <row r="37" ht="36" customHeight="1" spans="1:4">
      <c r="A37" s="109" t="s">
        <v>1288</v>
      </c>
      <c r="B37" s="117">
        <v>29</v>
      </c>
      <c r="C37" s="117">
        <v>23</v>
      </c>
      <c r="D37" s="80">
        <f t="shared" si="0"/>
        <v>-0.206896551724138</v>
      </c>
    </row>
    <row r="38" ht="36" customHeight="1" spans="1:4">
      <c r="A38" s="109" t="s">
        <v>1289</v>
      </c>
      <c r="B38" s="117">
        <v>565</v>
      </c>
      <c r="C38" s="117">
        <v>600</v>
      </c>
      <c r="D38" s="80">
        <f t="shared" si="0"/>
        <v>0.0619469026548674</v>
      </c>
    </row>
    <row r="39" ht="36" customHeight="1" spans="1:4">
      <c r="A39" s="109" t="s">
        <v>1291</v>
      </c>
      <c r="B39" s="117">
        <v>1</v>
      </c>
      <c r="C39" s="117"/>
      <c r="D39" s="80" t="str">
        <f t="shared" si="0"/>
        <v/>
      </c>
    </row>
    <row r="40" ht="36" customHeight="1" spans="1:4">
      <c r="A40" s="107" t="s">
        <v>1299</v>
      </c>
      <c r="B40" s="108">
        <f>SUM(B41:B43)</f>
        <v>0</v>
      </c>
      <c r="C40" s="108"/>
      <c r="D40" s="80" t="str">
        <f t="shared" si="0"/>
        <v/>
      </c>
    </row>
    <row r="41" ht="36" customHeight="1" spans="1:4">
      <c r="A41" s="109" t="s">
        <v>1287</v>
      </c>
      <c r="B41" s="117"/>
      <c r="C41" s="117"/>
      <c r="D41" s="80" t="str">
        <f t="shared" si="0"/>
        <v/>
      </c>
    </row>
    <row r="42" ht="36" customHeight="1" spans="1:4">
      <c r="A42" s="109" t="s">
        <v>1288</v>
      </c>
      <c r="B42" s="117"/>
      <c r="C42" s="117"/>
      <c r="D42" s="80" t="str">
        <f t="shared" si="0"/>
        <v/>
      </c>
    </row>
    <row r="43" ht="36" customHeight="1" spans="1:4">
      <c r="A43" s="109" t="s">
        <v>1289</v>
      </c>
      <c r="B43" s="117"/>
      <c r="C43" s="117"/>
      <c r="D43" s="80" t="str">
        <f t="shared" si="0"/>
        <v/>
      </c>
    </row>
    <row r="44" ht="36" customHeight="1" spans="1:4">
      <c r="A44" s="97" t="s">
        <v>1300</v>
      </c>
      <c r="B44" s="108">
        <f>B4+B10+B15+B20+B25+B29+B35+B40</f>
        <v>77047</v>
      </c>
      <c r="C44" s="108">
        <f>C4+C10+C15+C20+C25+C29+C35+C40</f>
        <v>69358</v>
      </c>
      <c r="D44" s="80">
        <f t="shared" si="0"/>
        <v>-0.099796228276247</v>
      </c>
    </row>
    <row r="45" ht="36" customHeight="1" spans="1:4">
      <c r="A45" s="119" t="s">
        <v>1301</v>
      </c>
      <c r="B45" s="110">
        <v>60735</v>
      </c>
      <c r="C45" s="110">
        <v>55155</v>
      </c>
      <c r="D45" s="80">
        <f t="shared" si="0"/>
        <v>-0.091874536922697</v>
      </c>
    </row>
    <row r="46" ht="36" customHeight="1" spans="1:4">
      <c r="A46" s="119" t="s">
        <v>1302</v>
      </c>
      <c r="B46" s="110">
        <v>2220</v>
      </c>
      <c r="C46" s="110">
        <v>2257</v>
      </c>
      <c r="D46" s="80">
        <f t="shared" si="0"/>
        <v>0.0166666666666666</v>
      </c>
    </row>
    <row r="47" ht="36" customHeight="1" spans="1:4">
      <c r="A47" s="120" t="s">
        <v>1303</v>
      </c>
      <c r="B47" s="110">
        <v>13106</v>
      </c>
      <c r="C47" s="110">
        <v>11203</v>
      </c>
      <c r="D47" s="80">
        <f t="shared" si="0"/>
        <v>-0.145200671448192</v>
      </c>
    </row>
    <row r="48" ht="36" customHeight="1" spans="1:4">
      <c r="A48" s="109" t="s">
        <v>1304</v>
      </c>
      <c r="B48" s="110">
        <v>354</v>
      </c>
      <c r="C48" s="110">
        <v>381</v>
      </c>
      <c r="D48" s="80">
        <f t="shared" si="0"/>
        <v>0.076271186440678</v>
      </c>
    </row>
    <row r="49" ht="36" customHeight="1" spans="1:4">
      <c r="A49" s="109" t="s">
        <v>1305</v>
      </c>
      <c r="B49" s="110">
        <v>625</v>
      </c>
      <c r="C49" s="110">
        <v>362</v>
      </c>
      <c r="D49" s="80" t="str">
        <f t="shared" si="0"/>
        <v/>
      </c>
    </row>
    <row r="50" ht="36" customHeight="1" spans="1:4">
      <c r="A50" s="109" t="s">
        <v>1306</v>
      </c>
      <c r="B50" s="110">
        <v>7</v>
      </c>
      <c r="C50" s="110"/>
      <c r="D50" s="80" t="str">
        <f t="shared" si="0"/>
        <v/>
      </c>
    </row>
    <row r="51" ht="36" customHeight="1" spans="1:4">
      <c r="A51" s="95" t="s">
        <v>1307</v>
      </c>
      <c r="B51" s="108">
        <v>25246</v>
      </c>
      <c r="C51" s="108">
        <v>43964</v>
      </c>
      <c r="D51" s="80">
        <f t="shared" si="0"/>
        <v>0.741424384060841</v>
      </c>
    </row>
    <row r="52" ht="36" customHeight="1" spans="1:4">
      <c r="A52" s="95" t="s">
        <v>1308</v>
      </c>
      <c r="B52" s="108"/>
      <c r="C52" s="108"/>
      <c r="D52" s="80" t="str">
        <f t="shared" si="0"/>
        <v/>
      </c>
    </row>
    <row r="53" ht="36" customHeight="1" spans="1:4">
      <c r="A53" s="97" t="s">
        <v>1309</v>
      </c>
      <c r="B53" s="108">
        <f>B44+B51+B52</f>
        <v>102293</v>
      </c>
      <c r="C53" s="108">
        <f>C44+C51+C52</f>
        <v>113322</v>
      </c>
      <c r="D53" s="80">
        <f t="shared" si="0"/>
        <v>0.107817739239244</v>
      </c>
    </row>
  </sheetData>
  <autoFilter ref="A3:D53"/>
  <mergeCells count="1">
    <mergeCell ref="A1:D1"/>
  </mergeCells>
  <conditionalFormatting sqref="D4:D53">
    <cfRule type="expression" dxfId="181" priority="4" stopIfTrue="1">
      <formula>"len($A:$A)=3"</formula>
    </cfRule>
    <cfRule type="expression" dxfId="182" priority="3" stopIfTrue="1">
      <formula>"len($A:$A)=3"</formula>
    </cfRule>
    <cfRule type="expression" dxfId="183" priority="2" stopIfTrue="1">
      <formula>"len($A:$A)=3"</formula>
    </cfRule>
    <cfRule type="expression" dxfId="184" priority="1" stopIfTrue="1">
      <formula>"len($A:$A)=3"</formula>
    </cfRule>
  </conditionalFormatting>
  <conditionalFormatting sqref="B30:C40 B26:C28 B5:C24 B44:C50">
    <cfRule type="cellIs" dxfId="185" priority="6" stopIfTrue="1" operator="lessThanOrEqual">
      <formula>-1</formula>
    </cfRule>
  </conditionalFormatting>
  <conditionalFormatting sqref="B41:C43">
    <cfRule type="cellIs" dxfId="186" priority="5" stopIfTrue="1" operator="lessThanOrEqual">
      <formula>-1</formula>
    </cfRule>
  </conditionalFormatting>
  <printOptions horizontalCentered="1"/>
  <pageMargins left="0.393055555555556" right="0.393055555555556" top="0.747916666666667" bottom="0.747916666666667" header="0.313888888888889" footer="0.313888888888889"/>
  <pageSetup paperSize="9" scale="75" orientation="portrait" horizontalDpi="6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2"/>
  <sheetViews>
    <sheetView showZeros="0" view="pageBreakPreview" zoomScaleNormal="100" zoomScaleSheetLayoutView="100" topLeftCell="A31" workbookViewId="0">
      <selection activeCell="D6" sqref="D6"/>
    </sheetView>
  </sheetViews>
  <sheetFormatPr defaultColWidth="9" defaultRowHeight="14.25" outlineLevelCol="3"/>
  <cols>
    <col min="1" max="1" width="50.75" style="68" customWidth="1"/>
    <col min="2" max="3" width="21.625" style="69" customWidth="1"/>
    <col min="4" max="4" width="21.625" style="68" customWidth="1"/>
    <col min="5" max="245" width="9" style="68"/>
    <col min="246" max="246" width="41.625" style="68" customWidth="1"/>
    <col min="247" max="248" width="14.5083333333333" style="68" customWidth="1"/>
    <col min="249" max="249" width="13.875" style="68" customWidth="1"/>
    <col min="250" max="252" width="9" style="68"/>
    <col min="253" max="254" width="10.5083333333333" style="68" customWidth="1"/>
    <col min="255" max="501" width="9" style="68"/>
    <col min="502" max="502" width="41.625" style="68" customWidth="1"/>
    <col min="503" max="504" width="14.5083333333333" style="68" customWidth="1"/>
    <col min="505" max="505" width="13.875" style="68" customWidth="1"/>
    <col min="506" max="508" width="9" style="68"/>
    <col min="509" max="510" width="10.5083333333333" style="68" customWidth="1"/>
    <col min="511" max="757" width="9" style="68"/>
    <col min="758" max="758" width="41.625" style="68" customWidth="1"/>
    <col min="759" max="760" width="14.5083333333333" style="68" customWidth="1"/>
    <col min="761" max="761" width="13.875" style="68" customWidth="1"/>
    <col min="762" max="764" width="9" style="68"/>
    <col min="765" max="766" width="10.5083333333333" style="68" customWidth="1"/>
    <col min="767" max="1013" width="9" style="68"/>
    <col min="1014" max="1014" width="41.625" style="68" customWidth="1"/>
    <col min="1015" max="1016" width="14.5083333333333" style="68" customWidth="1"/>
    <col min="1017" max="1017" width="13.875" style="68" customWidth="1"/>
    <col min="1018" max="1020" width="9" style="68"/>
    <col min="1021" max="1022" width="10.5083333333333" style="68" customWidth="1"/>
    <col min="1023" max="1269" width="9" style="68"/>
    <col min="1270" max="1270" width="41.625" style="68" customWidth="1"/>
    <col min="1271" max="1272" width="14.5083333333333" style="68" customWidth="1"/>
    <col min="1273" max="1273" width="13.875" style="68" customWidth="1"/>
    <col min="1274" max="1276" width="9" style="68"/>
    <col min="1277" max="1278" width="10.5083333333333" style="68" customWidth="1"/>
    <col min="1279" max="1525" width="9" style="68"/>
    <col min="1526" max="1526" width="41.625" style="68" customWidth="1"/>
    <col min="1527" max="1528" width="14.5083333333333" style="68" customWidth="1"/>
    <col min="1529" max="1529" width="13.875" style="68" customWidth="1"/>
    <col min="1530" max="1532" width="9" style="68"/>
    <col min="1533" max="1534" width="10.5083333333333" style="68" customWidth="1"/>
    <col min="1535" max="1781" width="9" style="68"/>
    <col min="1782" max="1782" width="41.625" style="68" customWidth="1"/>
    <col min="1783" max="1784" width="14.5083333333333" style="68" customWidth="1"/>
    <col min="1785" max="1785" width="13.875" style="68" customWidth="1"/>
    <col min="1786" max="1788" width="9" style="68"/>
    <col min="1789" max="1790" width="10.5083333333333" style="68" customWidth="1"/>
    <col min="1791" max="2037" width="9" style="68"/>
    <col min="2038" max="2038" width="41.625" style="68" customWidth="1"/>
    <col min="2039" max="2040" width="14.5083333333333" style="68" customWidth="1"/>
    <col min="2041" max="2041" width="13.875" style="68" customWidth="1"/>
    <col min="2042" max="2044" width="9" style="68"/>
    <col min="2045" max="2046" width="10.5083333333333" style="68" customWidth="1"/>
    <col min="2047" max="2293" width="9" style="68"/>
    <col min="2294" max="2294" width="41.625" style="68" customWidth="1"/>
    <col min="2295" max="2296" width="14.5083333333333" style="68" customWidth="1"/>
    <col min="2297" max="2297" width="13.875" style="68" customWidth="1"/>
    <col min="2298" max="2300" width="9" style="68"/>
    <col min="2301" max="2302" width="10.5083333333333" style="68" customWidth="1"/>
    <col min="2303" max="2549" width="9" style="68"/>
    <col min="2550" max="2550" width="41.625" style="68" customWidth="1"/>
    <col min="2551" max="2552" width="14.5083333333333" style="68" customWidth="1"/>
    <col min="2553" max="2553" width="13.875" style="68" customWidth="1"/>
    <col min="2554" max="2556" width="9" style="68"/>
    <col min="2557" max="2558" width="10.5083333333333" style="68" customWidth="1"/>
    <col min="2559" max="2805" width="9" style="68"/>
    <col min="2806" max="2806" width="41.625" style="68" customWidth="1"/>
    <col min="2807" max="2808" width="14.5083333333333" style="68" customWidth="1"/>
    <col min="2809" max="2809" width="13.875" style="68" customWidth="1"/>
    <col min="2810" max="2812" width="9" style="68"/>
    <col min="2813" max="2814" width="10.5083333333333" style="68" customWidth="1"/>
    <col min="2815" max="3061" width="9" style="68"/>
    <col min="3062" max="3062" width="41.625" style="68" customWidth="1"/>
    <col min="3063" max="3064" width="14.5083333333333" style="68" customWidth="1"/>
    <col min="3065" max="3065" width="13.875" style="68" customWidth="1"/>
    <col min="3066" max="3068" width="9" style="68"/>
    <col min="3069" max="3070" width="10.5083333333333" style="68" customWidth="1"/>
    <col min="3071" max="3317" width="9" style="68"/>
    <col min="3318" max="3318" width="41.625" style="68" customWidth="1"/>
    <col min="3319" max="3320" width="14.5083333333333" style="68" customWidth="1"/>
    <col min="3321" max="3321" width="13.875" style="68" customWidth="1"/>
    <col min="3322" max="3324" width="9" style="68"/>
    <col min="3325" max="3326" width="10.5083333333333" style="68" customWidth="1"/>
    <col min="3327" max="3573" width="9" style="68"/>
    <col min="3574" max="3574" width="41.625" style="68" customWidth="1"/>
    <col min="3575" max="3576" width="14.5083333333333" style="68" customWidth="1"/>
    <col min="3577" max="3577" width="13.875" style="68" customWidth="1"/>
    <col min="3578" max="3580" width="9" style="68"/>
    <col min="3581" max="3582" width="10.5083333333333" style="68" customWidth="1"/>
    <col min="3583" max="3829" width="9" style="68"/>
    <col min="3830" max="3830" width="41.625" style="68" customWidth="1"/>
    <col min="3831" max="3832" width="14.5083333333333" style="68" customWidth="1"/>
    <col min="3833" max="3833" width="13.875" style="68" customWidth="1"/>
    <col min="3834" max="3836" width="9" style="68"/>
    <col min="3837" max="3838" width="10.5083333333333" style="68" customWidth="1"/>
    <col min="3839" max="4085" width="9" style="68"/>
    <col min="4086" max="4086" width="41.625" style="68" customWidth="1"/>
    <col min="4087" max="4088" width="14.5083333333333" style="68" customWidth="1"/>
    <col min="4089" max="4089" width="13.875" style="68" customWidth="1"/>
    <col min="4090" max="4092" width="9" style="68"/>
    <col min="4093" max="4094" width="10.5083333333333" style="68" customWidth="1"/>
    <col min="4095" max="4341" width="9" style="68"/>
    <col min="4342" max="4342" width="41.625" style="68" customWidth="1"/>
    <col min="4343" max="4344" width="14.5083333333333" style="68" customWidth="1"/>
    <col min="4345" max="4345" width="13.875" style="68" customWidth="1"/>
    <col min="4346" max="4348" width="9" style="68"/>
    <col min="4349" max="4350" width="10.5083333333333" style="68" customWidth="1"/>
    <col min="4351" max="4597" width="9" style="68"/>
    <col min="4598" max="4598" width="41.625" style="68" customWidth="1"/>
    <col min="4599" max="4600" width="14.5083333333333" style="68" customWidth="1"/>
    <col min="4601" max="4601" width="13.875" style="68" customWidth="1"/>
    <col min="4602" max="4604" width="9" style="68"/>
    <col min="4605" max="4606" width="10.5083333333333" style="68" customWidth="1"/>
    <col min="4607" max="4853" width="9" style="68"/>
    <col min="4854" max="4854" width="41.625" style="68" customWidth="1"/>
    <col min="4855" max="4856" width="14.5083333333333" style="68" customWidth="1"/>
    <col min="4857" max="4857" width="13.875" style="68" customWidth="1"/>
    <col min="4858" max="4860" width="9" style="68"/>
    <col min="4861" max="4862" width="10.5083333333333" style="68" customWidth="1"/>
    <col min="4863" max="5109" width="9" style="68"/>
    <col min="5110" max="5110" width="41.625" style="68" customWidth="1"/>
    <col min="5111" max="5112" width="14.5083333333333" style="68" customWidth="1"/>
    <col min="5113" max="5113" width="13.875" style="68" customWidth="1"/>
    <col min="5114" max="5116" width="9" style="68"/>
    <col min="5117" max="5118" width="10.5083333333333" style="68" customWidth="1"/>
    <col min="5119" max="5365" width="9" style="68"/>
    <col min="5366" max="5366" width="41.625" style="68" customWidth="1"/>
    <col min="5367" max="5368" width="14.5083333333333" style="68" customWidth="1"/>
    <col min="5369" max="5369" width="13.875" style="68" customWidth="1"/>
    <col min="5370" max="5372" width="9" style="68"/>
    <col min="5373" max="5374" width="10.5083333333333" style="68" customWidth="1"/>
    <col min="5375" max="5621" width="9" style="68"/>
    <col min="5622" max="5622" width="41.625" style="68" customWidth="1"/>
    <col min="5623" max="5624" width="14.5083333333333" style="68" customWidth="1"/>
    <col min="5625" max="5625" width="13.875" style="68" customWidth="1"/>
    <col min="5626" max="5628" width="9" style="68"/>
    <col min="5629" max="5630" width="10.5083333333333" style="68" customWidth="1"/>
    <col min="5631" max="5877" width="9" style="68"/>
    <col min="5878" max="5878" width="41.625" style="68" customWidth="1"/>
    <col min="5879" max="5880" width="14.5083333333333" style="68" customWidth="1"/>
    <col min="5881" max="5881" width="13.875" style="68" customWidth="1"/>
    <col min="5882" max="5884" width="9" style="68"/>
    <col min="5885" max="5886" width="10.5083333333333" style="68" customWidth="1"/>
    <col min="5887" max="6133" width="9" style="68"/>
    <col min="6134" max="6134" width="41.625" style="68" customWidth="1"/>
    <col min="6135" max="6136" width="14.5083333333333" style="68" customWidth="1"/>
    <col min="6137" max="6137" width="13.875" style="68" customWidth="1"/>
    <col min="6138" max="6140" width="9" style="68"/>
    <col min="6141" max="6142" width="10.5083333333333" style="68" customWidth="1"/>
    <col min="6143" max="6389" width="9" style="68"/>
    <col min="6390" max="6390" width="41.625" style="68" customWidth="1"/>
    <col min="6391" max="6392" width="14.5083333333333" style="68" customWidth="1"/>
    <col min="6393" max="6393" width="13.875" style="68" customWidth="1"/>
    <col min="6394" max="6396" width="9" style="68"/>
    <col min="6397" max="6398" width="10.5083333333333" style="68" customWidth="1"/>
    <col min="6399" max="6645" width="9" style="68"/>
    <col min="6646" max="6646" width="41.625" style="68" customWidth="1"/>
    <col min="6647" max="6648" width="14.5083333333333" style="68" customWidth="1"/>
    <col min="6649" max="6649" width="13.875" style="68" customWidth="1"/>
    <col min="6650" max="6652" width="9" style="68"/>
    <col min="6653" max="6654" width="10.5083333333333" style="68" customWidth="1"/>
    <col min="6655" max="6901" width="9" style="68"/>
    <col min="6902" max="6902" width="41.625" style="68" customWidth="1"/>
    <col min="6903" max="6904" width="14.5083333333333" style="68" customWidth="1"/>
    <col min="6905" max="6905" width="13.875" style="68" customWidth="1"/>
    <col min="6906" max="6908" width="9" style="68"/>
    <col min="6909" max="6910" width="10.5083333333333" style="68" customWidth="1"/>
    <col min="6911" max="7157" width="9" style="68"/>
    <col min="7158" max="7158" width="41.625" style="68" customWidth="1"/>
    <col min="7159" max="7160" width="14.5083333333333" style="68" customWidth="1"/>
    <col min="7161" max="7161" width="13.875" style="68" customWidth="1"/>
    <col min="7162" max="7164" width="9" style="68"/>
    <col min="7165" max="7166" width="10.5083333333333" style="68" customWidth="1"/>
    <col min="7167" max="7413" width="9" style="68"/>
    <col min="7414" max="7414" width="41.625" style="68" customWidth="1"/>
    <col min="7415" max="7416" width="14.5083333333333" style="68" customWidth="1"/>
    <col min="7417" max="7417" width="13.875" style="68" customWidth="1"/>
    <col min="7418" max="7420" width="9" style="68"/>
    <col min="7421" max="7422" width="10.5083333333333" style="68" customWidth="1"/>
    <col min="7423" max="7669" width="9" style="68"/>
    <col min="7670" max="7670" width="41.625" style="68" customWidth="1"/>
    <col min="7671" max="7672" width="14.5083333333333" style="68" customWidth="1"/>
    <col min="7673" max="7673" width="13.875" style="68" customWidth="1"/>
    <col min="7674" max="7676" width="9" style="68"/>
    <col min="7677" max="7678" width="10.5083333333333" style="68" customWidth="1"/>
    <col min="7679" max="7925" width="9" style="68"/>
    <col min="7926" max="7926" width="41.625" style="68" customWidth="1"/>
    <col min="7927" max="7928" width="14.5083333333333" style="68" customWidth="1"/>
    <col min="7929" max="7929" width="13.875" style="68" customWidth="1"/>
    <col min="7930" max="7932" width="9" style="68"/>
    <col min="7933" max="7934" width="10.5083333333333" style="68" customWidth="1"/>
    <col min="7935" max="8181" width="9" style="68"/>
    <col min="8182" max="8182" width="41.625" style="68" customWidth="1"/>
    <col min="8183" max="8184" width="14.5083333333333" style="68" customWidth="1"/>
    <col min="8185" max="8185" width="13.875" style="68" customWidth="1"/>
    <col min="8186" max="8188" width="9" style="68"/>
    <col min="8189" max="8190" width="10.5083333333333" style="68" customWidth="1"/>
    <col min="8191" max="8437" width="9" style="68"/>
    <col min="8438" max="8438" width="41.625" style="68" customWidth="1"/>
    <col min="8439" max="8440" width="14.5083333333333" style="68" customWidth="1"/>
    <col min="8441" max="8441" width="13.875" style="68" customWidth="1"/>
    <col min="8442" max="8444" width="9" style="68"/>
    <col min="8445" max="8446" width="10.5083333333333" style="68" customWidth="1"/>
    <col min="8447" max="8693" width="9" style="68"/>
    <col min="8694" max="8694" width="41.625" style="68" customWidth="1"/>
    <col min="8695" max="8696" width="14.5083333333333" style="68" customWidth="1"/>
    <col min="8697" max="8697" width="13.875" style="68" customWidth="1"/>
    <col min="8698" max="8700" width="9" style="68"/>
    <col min="8701" max="8702" width="10.5083333333333" style="68" customWidth="1"/>
    <col min="8703" max="8949" width="9" style="68"/>
    <col min="8950" max="8950" width="41.625" style="68" customWidth="1"/>
    <col min="8951" max="8952" width="14.5083333333333" style="68" customWidth="1"/>
    <col min="8953" max="8953" width="13.875" style="68" customWidth="1"/>
    <col min="8954" max="8956" width="9" style="68"/>
    <col min="8957" max="8958" width="10.5083333333333" style="68" customWidth="1"/>
    <col min="8959" max="9205" width="9" style="68"/>
    <col min="9206" max="9206" width="41.625" style="68" customWidth="1"/>
    <col min="9207" max="9208" width="14.5083333333333" style="68" customWidth="1"/>
    <col min="9209" max="9209" width="13.875" style="68" customWidth="1"/>
    <col min="9210" max="9212" width="9" style="68"/>
    <col min="9213" max="9214" width="10.5083333333333" style="68" customWidth="1"/>
    <col min="9215" max="9461" width="9" style="68"/>
    <col min="9462" max="9462" width="41.625" style="68" customWidth="1"/>
    <col min="9463" max="9464" width="14.5083333333333" style="68" customWidth="1"/>
    <col min="9465" max="9465" width="13.875" style="68" customWidth="1"/>
    <col min="9466" max="9468" width="9" style="68"/>
    <col min="9469" max="9470" width="10.5083333333333" style="68" customWidth="1"/>
    <col min="9471" max="9717" width="9" style="68"/>
    <col min="9718" max="9718" width="41.625" style="68" customWidth="1"/>
    <col min="9719" max="9720" width="14.5083333333333" style="68" customWidth="1"/>
    <col min="9721" max="9721" width="13.875" style="68" customWidth="1"/>
    <col min="9722" max="9724" width="9" style="68"/>
    <col min="9725" max="9726" width="10.5083333333333" style="68" customWidth="1"/>
    <col min="9727" max="9973" width="9" style="68"/>
    <col min="9974" max="9974" width="41.625" style="68" customWidth="1"/>
    <col min="9975" max="9976" width="14.5083333333333" style="68" customWidth="1"/>
    <col min="9977" max="9977" width="13.875" style="68" customWidth="1"/>
    <col min="9978" max="9980" width="9" style="68"/>
    <col min="9981" max="9982" width="10.5083333333333" style="68" customWidth="1"/>
    <col min="9983" max="10229" width="9" style="68"/>
    <col min="10230" max="10230" width="41.625" style="68" customWidth="1"/>
    <col min="10231" max="10232" width="14.5083333333333" style="68" customWidth="1"/>
    <col min="10233" max="10233" width="13.875" style="68" customWidth="1"/>
    <col min="10234" max="10236" width="9" style="68"/>
    <col min="10237" max="10238" width="10.5083333333333" style="68" customWidth="1"/>
    <col min="10239" max="10485" width="9" style="68"/>
    <col min="10486" max="10486" width="41.625" style="68" customWidth="1"/>
    <col min="10487" max="10488" width="14.5083333333333" style="68" customWidth="1"/>
    <col min="10489" max="10489" width="13.875" style="68" customWidth="1"/>
    <col min="10490" max="10492" width="9" style="68"/>
    <col min="10493" max="10494" width="10.5083333333333" style="68" customWidth="1"/>
    <col min="10495" max="10741" width="9" style="68"/>
    <col min="10742" max="10742" width="41.625" style="68" customWidth="1"/>
    <col min="10743" max="10744" width="14.5083333333333" style="68" customWidth="1"/>
    <col min="10745" max="10745" width="13.875" style="68" customWidth="1"/>
    <col min="10746" max="10748" width="9" style="68"/>
    <col min="10749" max="10750" width="10.5083333333333" style="68" customWidth="1"/>
    <col min="10751" max="10997" width="9" style="68"/>
    <col min="10998" max="10998" width="41.625" style="68" customWidth="1"/>
    <col min="10999" max="11000" width="14.5083333333333" style="68" customWidth="1"/>
    <col min="11001" max="11001" width="13.875" style="68" customWidth="1"/>
    <col min="11002" max="11004" width="9" style="68"/>
    <col min="11005" max="11006" width="10.5083333333333" style="68" customWidth="1"/>
    <col min="11007" max="11253" width="9" style="68"/>
    <col min="11254" max="11254" width="41.625" style="68" customWidth="1"/>
    <col min="11255" max="11256" width="14.5083333333333" style="68" customWidth="1"/>
    <col min="11257" max="11257" width="13.875" style="68" customWidth="1"/>
    <col min="11258" max="11260" width="9" style="68"/>
    <col min="11261" max="11262" width="10.5083333333333" style="68" customWidth="1"/>
    <col min="11263" max="11509" width="9" style="68"/>
    <col min="11510" max="11510" width="41.625" style="68" customWidth="1"/>
    <col min="11511" max="11512" width="14.5083333333333" style="68" customWidth="1"/>
    <col min="11513" max="11513" width="13.875" style="68" customWidth="1"/>
    <col min="11514" max="11516" width="9" style="68"/>
    <col min="11517" max="11518" width="10.5083333333333" style="68" customWidth="1"/>
    <col min="11519" max="11765" width="9" style="68"/>
    <col min="11766" max="11766" width="41.625" style="68" customWidth="1"/>
    <col min="11767" max="11768" width="14.5083333333333" style="68" customWidth="1"/>
    <col min="11769" max="11769" width="13.875" style="68" customWidth="1"/>
    <col min="11770" max="11772" width="9" style="68"/>
    <col min="11773" max="11774" width="10.5083333333333" style="68" customWidth="1"/>
    <col min="11775" max="12021" width="9" style="68"/>
    <col min="12022" max="12022" width="41.625" style="68" customWidth="1"/>
    <col min="12023" max="12024" width="14.5083333333333" style="68" customWidth="1"/>
    <col min="12025" max="12025" width="13.875" style="68" customWidth="1"/>
    <col min="12026" max="12028" width="9" style="68"/>
    <col min="12029" max="12030" width="10.5083333333333" style="68" customWidth="1"/>
    <col min="12031" max="12277" width="9" style="68"/>
    <col min="12278" max="12278" width="41.625" style="68" customWidth="1"/>
    <col min="12279" max="12280" width="14.5083333333333" style="68" customWidth="1"/>
    <col min="12281" max="12281" width="13.875" style="68" customWidth="1"/>
    <col min="12282" max="12284" width="9" style="68"/>
    <col min="12285" max="12286" width="10.5083333333333" style="68" customWidth="1"/>
    <col min="12287" max="12533" width="9" style="68"/>
    <col min="12534" max="12534" width="41.625" style="68" customWidth="1"/>
    <col min="12535" max="12536" width="14.5083333333333" style="68" customWidth="1"/>
    <col min="12537" max="12537" width="13.875" style="68" customWidth="1"/>
    <col min="12538" max="12540" width="9" style="68"/>
    <col min="12541" max="12542" width="10.5083333333333" style="68" customWidth="1"/>
    <col min="12543" max="12789" width="9" style="68"/>
    <col min="12790" max="12790" width="41.625" style="68" customWidth="1"/>
    <col min="12791" max="12792" width="14.5083333333333" style="68" customWidth="1"/>
    <col min="12793" max="12793" width="13.875" style="68" customWidth="1"/>
    <col min="12794" max="12796" width="9" style="68"/>
    <col min="12797" max="12798" width="10.5083333333333" style="68" customWidth="1"/>
    <col min="12799" max="13045" width="9" style="68"/>
    <col min="13046" max="13046" width="41.625" style="68" customWidth="1"/>
    <col min="13047" max="13048" width="14.5083333333333" style="68" customWidth="1"/>
    <col min="13049" max="13049" width="13.875" style="68" customWidth="1"/>
    <col min="13050" max="13052" width="9" style="68"/>
    <col min="13053" max="13054" width="10.5083333333333" style="68" customWidth="1"/>
    <col min="13055" max="13301" width="9" style="68"/>
    <col min="13302" max="13302" width="41.625" style="68" customWidth="1"/>
    <col min="13303" max="13304" width="14.5083333333333" style="68" customWidth="1"/>
    <col min="13305" max="13305" width="13.875" style="68" customWidth="1"/>
    <col min="13306" max="13308" width="9" style="68"/>
    <col min="13309" max="13310" width="10.5083333333333" style="68" customWidth="1"/>
    <col min="13311" max="13557" width="9" style="68"/>
    <col min="13558" max="13558" width="41.625" style="68" customWidth="1"/>
    <col min="13559" max="13560" width="14.5083333333333" style="68" customWidth="1"/>
    <col min="13561" max="13561" width="13.875" style="68" customWidth="1"/>
    <col min="13562" max="13564" width="9" style="68"/>
    <col min="13565" max="13566" width="10.5083333333333" style="68" customWidth="1"/>
    <col min="13567" max="13813" width="9" style="68"/>
    <col min="13814" max="13814" width="41.625" style="68" customWidth="1"/>
    <col min="13815" max="13816" width="14.5083333333333" style="68" customWidth="1"/>
    <col min="13817" max="13817" width="13.875" style="68" customWidth="1"/>
    <col min="13818" max="13820" width="9" style="68"/>
    <col min="13821" max="13822" width="10.5083333333333" style="68" customWidth="1"/>
    <col min="13823" max="14069" width="9" style="68"/>
    <col min="14070" max="14070" width="41.625" style="68" customWidth="1"/>
    <col min="14071" max="14072" width="14.5083333333333" style="68" customWidth="1"/>
    <col min="14073" max="14073" width="13.875" style="68" customWidth="1"/>
    <col min="14074" max="14076" width="9" style="68"/>
    <col min="14077" max="14078" width="10.5083333333333" style="68" customWidth="1"/>
    <col min="14079" max="14325" width="9" style="68"/>
    <col min="14326" max="14326" width="41.625" style="68" customWidth="1"/>
    <col min="14327" max="14328" width="14.5083333333333" style="68" customWidth="1"/>
    <col min="14329" max="14329" width="13.875" style="68" customWidth="1"/>
    <col min="14330" max="14332" width="9" style="68"/>
    <col min="14333" max="14334" width="10.5083333333333" style="68" customWidth="1"/>
    <col min="14335" max="14581" width="9" style="68"/>
    <col min="14582" max="14582" width="41.625" style="68" customWidth="1"/>
    <col min="14583" max="14584" width="14.5083333333333" style="68" customWidth="1"/>
    <col min="14585" max="14585" width="13.875" style="68" customWidth="1"/>
    <col min="14586" max="14588" width="9" style="68"/>
    <col min="14589" max="14590" width="10.5083333333333" style="68" customWidth="1"/>
    <col min="14591" max="14837" width="9" style="68"/>
    <col min="14838" max="14838" width="41.625" style="68" customWidth="1"/>
    <col min="14839" max="14840" width="14.5083333333333" style="68" customWidth="1"/>
    <col min="14841" max="14841" width="13.875" style="68" customWidth="1"/>
    <col min="14842" max="14844" width="9" style="68"/>
    <col min="14845" max="14846" width="10.5083333333333" style="68" customWidth="1"/>
    <col min="14847" max="15093" width="9" style="68"/>
    <col min="15094" max="15094" width="41.625" style="68" customWidth="1"/>
    <col min="15095" max="15096" width="14.5083333333333" style="68" customWidth="1"/>
    <col min="15097" max="15097" width="13.875" style="68" customWidth="1"/>
    <col min="15098" max="15100" width="9" style="68"/>
    <col min="15101" max="15102" width="10.5083333333333" style="68" customWidth="1"/>
    <col min="15103" max="15349" width="9" style="68"/>
    <col min="15350" max="15350" width="41.625" style="68" customWidth="1"/>
    <col min="15351" max="15352" width="14.5083333333333" style="68" customWidth="1"/>
    <col min="15353" max="15353" width="13.875" style="68" customWidth="1"/>
    <col min="15354" max="15356" width="9" style="68"/>
    <col min="15357" max="15358" width="10.5083333333333" style="68" customWidth="1"/>
    <col min="15359" max="15605" width="9" style="68"/>
    <col min="15606" max="15606" width="41.625" style="68" customWidth="1"/>
    <col min="15607" max="15608" width="14.5083333333333" style="68" customWidth="1"/>
    <col min="15609" max="15609" width="13.875" style="68" customWidth="1"/>
    <col min="15610" max="15612" width="9" style="68"/>
    <col min="15613" max="15614" width="10.5083333333333" style="68" customWidth="1"/>
    <col min="15615" max="15861" width="9" style="68"/>
    <col min="15862" max="15862" width="41.625" style="68" customWidth="1"/>
    <col min="15863" max="15864" width="14.5083333333333" style="68" customWidth="1"/>
    <col min="15865" max="15865" width="13.875" style="68" customWidth="1"/>
    <col min="15866" max="15868" width="9" style="68"/>
    <col min="15869" max="15870" width="10.5083333333333" style="68" customWidth="1"/>
    <col min="15871" max="16117" width="9" style="68"/>
    <col min="16118" max="16118" width="41.625" style="68" customWidth="1"/>
    <col min="16119" max="16120" width="14.5083333333333" style="68" customWidth="1"/>
    <col min="16121" max="16121" width="13.875" style="68" customWidth="1"/>
    <col min="16122" max="16124" width="9" style="68"/>
    <col min="16125" max="16126" width="10.5083333333333" style="68" customWidth="1"/>
    <col min="16127" max="16384" width="9" style="68"/>
  </cols>
  <sheetData>
    <row r="1" ht="45" customHeight="1" spans="1:4">
      <c r="A1" s="65" t="s">
        <v>1329</v>
      </c>
      <c r="B1" s="70"/>
      <c r="C1" s="70"/>
      <c r="D1" s="65"/>
    </row>
    <row r="2" ht="20.1" customHeight="1" spans="1:4">
      <c r="A2" s="71"/>
      <c r="B2" s="72"/>
      <c r="C2" s="73"/>
      <c r="D2" s="74" t="s">
        <v>1212</v>
      </c>
    </row>
    <row r="3" ht="45" customHeight="1" spans="1:4">
      <c r="A3" s="75" t="s">
        <v>1081</v>
      </c>
      <c r="B3" s="76" t="s">
        <v>1284</v>
      </c>
      <c r="C3" s="77" t="s">
        <v>4</v>
      </c>
      <c r="D3" s="77" t="s">
        <v>1285</v>
      </c>
    </row>
    <row r="4" ht="36" customHeight="1" spans="1:4">
      <c r="A4" s="78" t="s">
        <v>1312</v>
      </c>
      <c r="B4" s="79">
        <f>SUM(B5:B7)</f>
        <v>12194</v>
      </c>
      <c r="C4" s="79">
        <f>SUM(C5:C7)</f>
        <v>13495</v>
      </c>
      <c r="D4" s="80">
        <f t="shared" ref="D4:D32" si="0">IF(C4&lt;&gt;0,IF((C4/B4-1)&lt;-30%,"",IF((C4/B4-1)&gt;150%,"",C4/B4-1)),"")</f>
        <v>0.10669181564704</v>
      </c>
    </row>
    <row r="5" ht="36" customHeight="1" spans="1:4">
      <c r="A5" s="81" t="s">
        <v>1313</v>
      </c>
      <c r="B5" s="82">
        <v>12179</v>
      </c>
      <c r="C5" s="83">
        <v>13487</v>
      </c>
      <c r="D5" s="80">
        <f t="shared" si="0"/>
        <v>0.107397980129732</v>
      </c>
    </row>
    <row r="6" ht="36" customHeight="1" spans="1:4">
      <c r="A6" s="81" t="s">
        <v>1314</v>
      </c>
      <c r="B6" s="82">
        <v>8</v>
      </c>
      <c r="C6" s="83">
        <v>8</v>
      </c>
      <c r="D6" s="80">
        <f t="shared" si="0"/>
        <v>0</v>
      </c>
    </row>
    <row r="7" ht="36" customHeight="1" spans="1:4">
      <c r="A7" s="81" t="s">
        <v>1315</v>
      </c>
      <c r="B7" s="82">
        <v>7</v>
      </c>
      <c r="C7" s="84"/>
      <c r="D7" s="80" t="str">
        <f t="shared" si="0"/>
        <v/>
      </c>
    </row>
    <row r="8" ht="36" customHeight="1" spans="1:4">
      <c r="A8" s="78" t="s">
        <v>1316</v>
      </c>
      <c r="B8" s="79">
        <f>SUM(B9:B10)</f>
        <v>14818</v>
      </c>
      <c r="C8" s="79">
        <f>SUM(C9:C10)</f>
        <v>14915</v>
      </c>
      <c r="D8" s="80">
        <f t="shared" si="0"/>
        <v>0.00654609259009309</v>
      </c>
    </row>
    <row r="9" ht="36" customHeight="1" spans="1:4">
      <c r="A9" s="81" t="s">
        <v>1313</v>
      </c>
      <c r="B9" s="83">
        <v>14359</v>
      </c>
      <c r="C9" s="83">
        <v>14835</v>
      </c>
      <c r="D9" s="80">
        <f t="shared" si="0"/>
        <v>0.0331499408036771</v>
      </c>
    </row>
    <row r="10" ht="36" customHeight="1" spans="1:4">
      <c r="A10" s="81" t="s">
        <v>1314</v>
      </c>
      <c r="B10" s="85">
        <v>459</v>
      </c>
      <c r="C10" s="84">
        <v>80</v>
      </c>
      <c r="D10" s="80" t="str">
        <f t="shared" si="0"/>
        <v/>
      </c>
    </row>
    <row r="11" ht="36" customHeight="1" spans="1:4">
      <c r="A11" s="78" t="s">
        <v>1317</v>
      </c>
      <c r="B11" s="79">
        <f>SUM(B12:B13)</f>
        <v>218</v>
      </c>
      <c r="C11" s="79">
        <f>SUM(C12:C13)</f>
        <v>228</v>
      </c>
      <c r="D11" s="80">
        <f t="shared" si="0"/>
        <v>0.0458715596330275</v>
      </c>
    </row>
    <row r="12" ht="36" customHeight="1" spans="1:4">
      <c r="A12" s="81" t="s">
        <v>1313</v>
      </c>
      <c r="B12" s="83">
        <v>157</v>
      </c>
      <c r="C12" s="83">
        <v>162</v>
      </c>
      <c r="D12" s="80">
        <f t="shared" si="0"/>
        <v>0.0318471337579618</v>
      </c>
    </row>
    <row r="13" ht="36" customHeight="1" spans="1:4">
      <c r="A13" s="81" t="s">
        <v>1315</v>
      </c>
      <c r="B13" s="85">
        <v>61</v>
      </c>
      <c r="C13" s="84">
        <v>66</v>
      </c>
      <c r="D13" s="80">
        <f t="shared" si="0"/>
        <v>0.0819672131147542</v>
      </c>
    </row>
    <row r="14" ht="36" customHeight="1" spans="1:4">
      <c r="A14" s="78" t="s">
        <v>1318</v>
      </c>
      <c r="B14" s="79">
        <f>SUM(B15:B16)</f>
        <v>6577</v>
      </c>
      <c r="C14" s="79">
        <f>SUM(C15:C16)</f>
        <v>8334</v>
      </c>
      <c r="D14" s="80">
        <f t="shared" si="0"/>
        <v>0.267143074350008</v>
      </c>
    </row>
    <row r="15" ht="36" customHeight="1" spans="1:4">
      <c r="A15" s="81" t="s">
        <v>1313</v>
      </c>
      <c r="B15" s="83">
        <v>6572</v>
      </c>
      <c r="C15" s="86">
        <v>8329</v>
      </c>
      <c r="D15" s="80">
        <f t="shared" si="0"/>
        <v>0.267346317711503</v>
      </c>
    </row>
    <row r="16" ht="36" customHeight="1" spans="1:4">
      <c r="A16" s="81" t="s">
        <v>1314</v>
      </c>
      <c r="B16" s="85">
        <v>5</v>
      </c>
      <c r="C16" s="87">
        <v>5</v>
      </c>
      <c r="D16" s="80">
        <f t="shared" si="0"/>
        <v>0</v>
      </c>
    </row>
    <row r="17" ht="36" customHeight="1" spans="1:4">
      <c r="A17" s="78" t="s">
        <v>1319</v>
      </c>
      <c r="B17" s="88">
        <f>SUM(B18)</f>
        <v>357</v>
      </c>
      <c r="C17" s="88">
        <f>SUM(C18)</f>
        <v>481</v>
      </c>
      <c r="D17" s="80">
        <f t="shared" si="0"/>
        <v>0.34733893557423</v>
      </c>
    </row>
    <row r="18" ht="36" customHeight="1" spans="1:4">
      <c r="A18" s="81" t="s">
        <v>1313</v>
      </c>
      <c r="B18" s="87">
        <v>357</v>
      </c>
      <c r="C18" s="87">
        <v>481</v>
      </c>
      <c r="D18" s="80">
        <f t="shared" si="0"/>
        <v>0.34733893557423</v>
      </c>
    </row>
    <row r="19" ht="36" customHeight="1" spans="1:4">
      <c r="A19" s="78" t="s">
        <v>1320</v>
      </c>
      <c r="B19" s="79">
        <f>SUM(B20:B21)</f>
        <v>8880</v>
      </c>
      <c r="C19" s="79">
        <f>SUM(C20:C21)</f>
        <v>9243</v>
      </c>
      <c r="D19" s="80">
        <f t="shared" si="0"/>
        <v>0.0408783783783784</v>
      </c>
    </row>
    <row r="20" ht="36" customHeight="1" spans="1:4">
      <c r="A20" s="81" t="s">
        <v>1313</v>
      </c>
      <c r="B20" s="82">
        <v>8872</v>
      </c>
      <c r="C20" s="83">
        <v>9214</v>
      </c>
      <c r="D20" s="80">
        <f t="shared" si="0"/>
        <v>0.0385482416591525</v>
      </c>
    </row>
    <row r="21" ht="36" customHeight="1" spans="1:4">
      <c r="A21" s="81" t="s">
        <v>1314</v>
      </c>
      <c r="B21" s="89">
        <v>8</v>
      </c>
      <c r="C21" s="84">
        <v>29</v>
      </c>
      <c r="D21" s="80" t="str">
        <f t="shared" si="0"/>
        <v/>
      </c>
    </row>
    <row r="22" ht="36" customHeight="1" spans="1:4">
      <c r="A22" s="78" t="s">
        <v>1321</v>
      </c>
      <c r="B22" s="79">
        <f>SUM(B23)</f>
        <v>22633</v>
      </c>
      <c r="C22" s="79">
        <f>SUM(C23)</f>
        <v>25358</v>
      </c>
      <c r="D22" s="80">
        <f t="shared" si="0"/>
        <v>0.120399416780807</v>
      </c>
    </row>
    <row r="23" ht="36" customHeight="1" spans="1:4">
      <c r="A23" s="81" t="s">
        <v>1313</v>
      </c>
      <c r="B23" s="90">
        <v>22633</v>
      </c>
      <c r="C23" s="90">
        <v>25358</v>
      </c>
      <c r="D23" s="80">
        <f t="shared" si="0"/>
        <v>0.120399416780807</v>
      </c>
    </row>
    <row r="24" ht="36" customHeight="1" spans="1:4">
      <c r="A24" s="78" t="s">
        <v>1322</v>
      </c>
      <c r="B24" s="79">
        <f>SUM(B25)</f>
        <v>0</v>
      </c>
      <c r="C24" s="79"/>
      <c r="D24" s="80" t="str">
        <f t="shared" si="0"/>
        <v/>
      </c>
    </row>
    <row r="25" ht="36" customHeight="1" spans="1:4">
      <c r="A25" s="81" t="s">
        <v>1313</v>
      </c>
      <c r="B25" s="90"/>
      <c r="C25" s="90"/>
      <c r="D25" s="80" t="str">
        <f t="shared" si="0"/>
        <v/>
      </c>
    </row>
    <row r="26" ht="36" customHeight="1" spans="1:4">
      <c r="A26" s="91" t="s">
        <v>1323</v>
      </c>
      <c r="B26" s="79">
        <f>B4+B8+B11+B14+B17+B19+B22+B24</f>
        <v>65677</v>
      </c>
      <c r="C26" s="79">
        <f>C4+C8+C11+C14+C17+C19+C22+C24</f>
        <v>72054</v>
      </c>
      <c r="D26" s="80">
        <f t="shared" si="0"/>
        <v>0.0970963959985991</v>
      </c>
    </row>
    <row r="27" ht="36" customHeight="1" spans="1:4">
      <c r="A27" s="81" t="s">
        <v>1324</v>
      </c>
      <c r="B27" s="92">
        <v>65129</v>
      </c>
      <c r="C27" s="93">
        <v>71866</v>
      </c>
      <c r="D27" s="80">
        <f t="shared" si="0"/>
        <v>0.10344086351702</v>
      </c>
    </row>
    <row r="28" ht="36" customHeight="1" spans="1:4">
      <c r="A28" s="81" t="s">
        <v>1314</v>
      </c>
      <c r="B28" s="92">
        <v>480</v>
      </c>
      <c r="C28" s="93">
        <v>122</v>
      </c>
      <c r="D28" s="80" t="str">
        <f t="shared" si="0"/>
        <v/>
      </c>
    </row>
    <row r="29" ht="36" customHeight="1" spans="1:4">
      <c r="A29" s="81" t="s">
        <v>1315</v>
      </c>
      <c r="B29" s="92">
        <v>68</v>
      </c>
      <c r="C29" s="94">
        <v>66</v>
      </c>
      <c r="D29" s="80">
        <f t="shared" si="0"/>
        <v>-0.0294117647058824</v>
      </c>
    </row>
    <row r="30" ht="36" customHeight="1" spans="1:4">
      <c r="A30" s="95" t="s">
        <v>1325</v>
      </c>
      <c r="B30" s="96"/>
      <c r="C30" s="96"/>
      <c r="D30" s="80" t="str">
        <f t="shared" si="0"/>
        <v/>
      </c>
    </row>
    <row r="31" ht="36" customHeight="1" spans="1:4">
      <c r="A31" s="95" t="s">
        <v>1326</v>
      </c>
      <c r="B31" s="96">
        <v>31207</v>
      </c>
      <c r="C31" s="96">
        <v>31427</v>
      </c>
      <c r="D31" s="80">
        <f t="shared" si="0"/>
        <v>0.00704970038773345</v>
      </c>
    </row>
    <row r="32" ht="36" customHeight="1" spans="1:4">
      <c r="A32" s="97" t="s">
        <v>1327</v>
      </c>
      <c r="B32" s="98">
        <f>B26+B30+B31</f>
        <v>96884</v>
      </c>
      <c r="C32" s="98">
        <f>C26+C30+C31</f>
        <v>103481</v>
      </c>
      <c r="D32" s="80">
        <f t="shared" si="0"/>
        <v>0.0680917385739648</v>
      </c>
    </row>
  </sheetData>
  <autoFilter ref="A3:D32"/>
  <mergeCells count="1">
    <mergeCell ref="A1:D1"/>
  </mergeCells>
  <conditionalFormatting sqref="D4">
    <cfRule type="expression" dxfId="187" priority="8" stopIfTrue="1">
      <formula>"len($A:$A)=3"</formula>
    </cfRule>
    <cfRule type="expression" dxfId="188" priority="7" stopIfTrue="1">
      <formula>"len($A:$A)=3"</formula>
    </cfRule>
    <cfRule type="expression" dxfId="189" priority="6" stopIfTrue="1">
      <formula>"len($A:$A)=3"</formula>
    </cfRule>
    <cfRule type="expression" dxfId="190" priority="5" stopIfTrue="1">
      <formula>"len($A:$A)=3"</formula>
    </cfRule>
  </conditionalFormatting>
  <conditionalFormatting sqref="D5:D32">
    <cfRule type="expression" dxfId="191" priority="4" stopIfTrue="1">
      <formula>"len($A:$A)=3"</formula>
    </cfRule>
    <cfRule type="expression" dxfId="192" priority="3" stopIfTrue="1">
      <formula>"len($A:$A)=3"</formula>
    </cfRule>
    <cfRule type="expression" dxfId="193" priority="2" stopIfTrue="1">
      <formula>"len($A:$A)=3"</formula>
    </cfRule>
    <cfRule type="expression" dxfId="194" priority="1" stopIfTrue="1">
      <formula>"len($A:$A)=3"</formula>
    </cfRule>
  </conditionalFormatting>
  <conditionalFormatting sqref="E4:G26 E29:G32 D33:G33 E34:G37">
    <cfRule type="cellIs" dxfId="195" priority="11" stopIfTrue="1" operator="lessThanOrEqual">
      <formula>-1</formula>
    </cfRule>
  </conditionalFormatting>
  <conditionalFormatting sqref="E25:G26">
    <cfRule type="cellIs" dxfId="196" priority="16" stopIfTrue="1" operator="lessThan">
      <formula>0</formula>
    </cfRule>
    <cfRule type="cellIs" dxfId="197" priority="12"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7"/>
  <sheetViews>
    <sheetView workbookViewId="0">
      <selection activeCell="H21" sqref="H21"/>
    </sheetView>
  </sheetViews>
  <sheetFormatPr defaultColWidth="10" defaultRowHeight="13.5" outlineLevelCol="6"/>
  <cols>
    <col min="1" max="1" width="24.625" style="25" customWidth="1"/>
    <col min="2" max="7" width="15.625" style="25" customWidth="1"/>
    <col min="8" max="8" width="9.76666666666667" style="25" customWidth="1"/>
    <col min="9" max="16384" width="10" style="25"/>
  </cols>
  <sheetData>
    <row r="1" s="25" customFormat="1" ht="28.6" customHeight="1" spans="1:7">
      <c r="A1" s="65" t="s">
        <v>1330</v>
      </c>
      <c r="B1" s="65"/>
      <c r="C1" s="65"/>
      <c r="D1" s="65"/>
      <c r="E1" s="65"/>
      <c r="F1" s="65"/>
      <c r="G1" s="65"/>
    </row>
    <row r="2" s="25" customFormat="1" ht="23" customHeight="1" spans="1:7">
      <c r="A2" s="55"/>
      <c r="B2" s="55"/>
      <c r="F2" s="56" t="s">
        <v>1331</v>
      </c>
      <c r="G2" s="56"/>
    </row>
    <row r="3" s="25" customFormat="1" ht="30" customHeight="1" spans="1:7">
      <c r="A3" s="60" t="s">
        <v>1332</v>
      </c>
      <c r="B3" s="60" t="s">
        <v>1333</v>
      </c>
      <c r="C3" s="60"/>
      <c r="D3" s="60"/>
      <c r="E3" s="60" t="s">
        <v>1334</v>
      </c>
      <c r="F3" s="60"/>
      <c r="G3" s="60"/>
    </row>
    <row r="4" s="25" customFormat="1" ht="30" customHeight="1" spans="1:7">
      <c r="A4" s="60"/>
      <c r="B4" s="66"/>
      <c r="C4" s="60" t="s">
        <v>1335</v>
      </c>
      <c r="D4" s="60" t="s">
        <v>1336</v>
      </c>
      <c r="E4" s="66"/>
      <c r="F4" s="60" t="s">
        <v>1335</v>
      </c>
      <c r="G4" s="60" t="s">
        <v>1336</v>
      </c>
    </row>
    <row r="5" s="25" customFormat="1" ht="30" customHeight="1" spans="1:7">
      <c r="A5" s="60" t="s">
        <v>1337</v>
      </c>
      <c r="B5" s="60" t="s">
        <v>1338</v>
      </c>
      <c r="C5" s="60" t="s">
        <v>1339</v>
      </c>
      <c r="D5" s="60" t="s">
        <v>1340</v>
      </c>
      <c r="E5" s="60" t="s">
        <v>1341</v>
      </c>
      <c r="F5" s="60" t="s">
        <v>1342</v>
      </c>
      <c r="G5" s="60" t="s">
        <v>1343</v>
      </c>
    </row>
    <row r="6" s="25" customFormat="1" ht="30" customHeight="1" spans="1:7">
      <c r="A6" s="61" t="s">
        <v>1344</v>
      </c>
      <c r="B6" s="57">
        <f>SUM(C6:D6)</f>
        <v>32</v>
      </c>
      <c r="C6" s="57">
        <v>23.74</v>
      </c>
      <c r="D6" s="57">
        <v>8.26</v>
      </c>
      <c r="E6" s="57">
        <f>SUM(F6:G6)</f>
        <v>25.3</v>
      </c>
      <c r="F6" s="57">
        <v>17.07</v>
      </c>
      <c r="G6" s="57">
        <v>8.23</v>
      </c>
    </row>
    <row r="7" s="25" customFormat="1" ht="44" customHeight="1" spans="1:7">
      <c r="A7" s="61" t="s">
        <v>1345</v>
      </c>
      <c r="B7" s="57">
        <f>SUM(C7:D7)</f>
        <v>32</v>
      </c>
      <c r="C7" s="57">
        <v>23.74</v>
      </c>
      <c r="D7" s="57">
        <v>8.26</v>
      </c>
      <c r="E7" s="57">
        <f>SUM(F7:G7)</f>
        <v>25.3</v>
      </c>
      <c r="F7" s="57">
        <v>17.07</v>
      </c>
      <c r="G7" s="57">
        <v>8.23</v>
      </c>
    </row>
    <row r="8" s="25" customFormat="1" ht="30" customHeight="1" spans="1:7">
      <c r="A8" s="67"/>
      <c r="B8" s="66"/>
      <c r="C8" s="66"/>
      <c r="D8" s="66"/>
      <c r="E8" s="66"/>
      <c r="F8" s="66"/>
      <c r="G8" s="66"/>
    </row>
    <row r="9" s="25" customFormat="1" ht="30" customHeight="1" spans="1:7">
      <c r="A9" s="67"/>
      <c r="B9" s="66"/>
      <c r="C9" s="66"/>
      <c r="D9" s="66"/>
      <c r="E9" s="66"/>
      <c r="F9" s="66"/>
      <c r="G9" s="66"/>
    </row>
    <row r="10" s="25" customFormat="1" ht="30" customHeight="1" spans="1:7">
      <c r="A10" s="67"/>
      <c r="B10" s="66"/>
      <c r="C10" s="66"/>
      <c r="D10" s="66"/>
      <c r="E10" s="66"/>
      <c r="F10" s="66"/>
      <c r="G10" s="66"/>
    </row>
    <row r="11" s="27" customFormat="1" ht="25" customHeight="1" spans="1:7">
      <c r="A11" s="51" t="s">
        <v>1346</v>
      </c>
      <c r="B11" s="51"/>
      <c r="C11" s="51"/>
      <c r="D11" s="51"/>
      <c r="E11" s="51"/>
      <c r="F11" s="51"/>
      <c r="G11" s="51"/>
    </row>
    <row r="12" s="27" customFormat="1" ht="25" customHeight="1" spans="1:7">
      <c r="A12" s="51" t="s">
        <v>1347</v>
      </c>
      <c r="B12" s="51"/>
      <c r="C12" s="51"/>
      <c r="D12" s="51"/>
      <c r="E12" s="51"/>
      <c r="F12" s="51"/>
      <c r="G12" s="51"/>
    </row>
    <row r="13" s="25" customFormat="1" ht="18" customHeight="1" spans="1:7">
      <c r="A13" s="52"/>
      <c r="B13" s="52"/>
      <c r="C13" s="52"/>
      <c r="D13" s="52"/>
      <c r="E13" s="52"/>
      <c r="F13" s="52"/>
      <c r="G13" s="52"/>
    </row>
    <row r="14" s="25" customFormat="1" ht="18" customHeight="1" spans="1:7">
      <c r="A14" s="52"/>
      <c r="B14" s="52"/>
      <c r="C14" s="52"/>
      <c r="D14" s="52"/>
      <c r="E14" s="52"/>
      <c r="F14" s="52"/>
      <c r="G14" s="52"/>
    </row>
    <row r="15" s="25" customFormat="1" ht="18" customHeight="1" spans="1:7">
      <c r="A15" s="52"/>
      <c r="B15" s="52"/>
      <c r="C15" s="52"/>
      <c r="D15" s="52"/>
      <c r="E15" s="52"/>
      <c r="F15" s="52"/>
      <c r="G15" s="52"/>
    </row>
    <row r="16" s="25" customFormat="1" ht="18" customHeight="1" spans="1:7">
      <c r="A16" s="52"/>
      <c r="B16" s="52"/>
      <c r="C16" s="52"/>
      <c r="D16" s="52"/>
      <c r="E16" s="52"/>
      <c r="F16" s="52"/>
      <c r="G16" s="52"/>
    </row>
    <row r="17" s="25" customFormat="1" ht="14" customHeight="1" spans="1:7">
      <c r="A17" s="52"/>
      <c r="B17" s="52"/>
      <c r="C17" s="52"/>
      <c r="D17" s="52"/>
      <c r="E17" s="52"/>
      <c r="F17" s="52"/>
      <c r="G17" s="52"/>
    </row>
  </sheetData>
  <mergeCells count="7">
    <mergeCell ref="A1:G1"/>
    <mergeCell ref="F2:G2"/>
    <mergeCell ref="B3:D3"/>
    <mergeCell ref="E3:G3"/>
    <mergeCell ref="A11:G11"/>
    <mergeCell ref="A12:G12"/>
    <mergeCell ref="A3:A4"/>
  </mergeCells>
  <printOptions horizontalCentered="1"/>
  <pageMargins left="0.709027777777778" right="0.709027777777778" top="0.629166666666667" bottom="0.75" header="0.309027777777778" footer="0.309027777777778"/>
  <pageSetup paperSize="9" fitToHeight="200"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4"/>
  <sheetViews>
    <sheetView workbookViewId="0">
      <selection activeCell="B4" sqref="B4:C12"/>
    </sheetView>
  </sheetViews>
  <sheetFormatPr defaultColWidth="10" defaultRowHeight="13.5" outlineLevelCol="6"/>
  <cols>
    <col min="1" max="1" width="62.25" style="25" customWidth="1"/>
    <col min="2" max="3" width="28.625" style="25" customWidth="1"/>
    <col min="4" max="4" width="9.76666666666667" style="25" customWidth="1"/>
    <col min="5" max="16384" width="10" style="25"/>
  </cols>
  <sheetData>
    <row r="1" s="25" customFormat="1" ht="28.6" customHeight="1" spans="1:3">
      <c r="A1" s="47" t="s">
        <v>1348</v>
      </c>
      <c r="B1" s="47"/>
      <c r="C1" s="47"/>
    </row>
    <row r="2" s="25" customFormat="1" ht="27" customHeight="1" spans="1:3">
      <c r="A2" s="55"/>
      <c r="B2" s="55"/>
      <c r="C2" s="56" t="s">
        <v>1331</v>
      </c>
    </row>
    <row r="3" s="58" customFormat="1" ht="24" customHeight="1" spans="1:3">
      <c r="A3" s="60" t="s">
        <v>1349</v>
      </c>
      <c r="B3" s="60" t="s">
        <v>1278</v>
      </c>
      <c r="C3" s="60" t="s">
        <v>1350</v>
      </c>
    </row>
    <row r="4" s="58" customFormat="1" ht="32" customHeight="1" spans="1:3">
      <c r="A4" s="61" t="s">
        <v>1351</v>
      </c>
      <c r="B4" s="57"/>
      <c r="C4" s="57">
        <v>17.11</v>
      </c>
    </row>
    <row r="5" s="58" customFormat="1" ht="32" customHeight="1" spans="1:3">
      <c r="A5" s="61" t="s">
        <v>1352</v>
      </c>
      <c r="B5" s="57"/>
      <c r="C5" s="57">
        <v>23.74</v>
      </c>
    </row>
    <row r="6" s="58" customFormat="1" ht="32" customHeight="1" spans="1:3">
      <c r="A6" s="61" t="s">
        <v>1353</v>
      </c>
      <c r="B6" s="57"/>
      <c r="C6" s="57">
        <v>1.12</v>
      </c>
    </row>
    <row r="7" s="58" customFormat="1" ht="30" customHeight="1" spans="1:3">
      <c r="A7" s="62" t="s">
        <v>1354</v>
      </c>
      <c r="B7" s="57"/>
      <c r="C7" s="57"/>
    </row>
    <row r="8" s="58" customFormat="1" ht="32" customHeight="1" spans="1:3">
      <c r="A8" s="62" t="s">
        <v>1355</v>
      </c>
      <c r="B8" s="57"/>
      <c r="C8" s="57">
        <v>1.12</v>
      </c>
    </row>
    <row r="9" s="58" customFormat="1" ht="32" customHeight="1" spans="1:3">
      <c r="A9" s="61" t="s">
        <v>1356</v>
      </c>
      <c r="B9" s="57"/>
      <c r="C9" s="57">
        <v>1.12</v>
      </c>
    </row>
    <row r="10" s="58" customFormat="1" ht="32" customHeight="1" spans="1:3">
      <c r="A10" s="61" t="s">
        <v>1357</v>
      </c>
      <c r="B10" s="57"/>
      <c r="C10" s="57">
        <v>17.07</v>
      </c>
    </row>
    <row r="11" s="58" customFormat="1" ht="32" customHeight="1" spans="1:3">
      <c r="A11" s="61" t="s">
        <v>1358</v>
      </c>
      <c r="B11" s="57"/>
      <c r="C11" s="57"/>
    </row>
    <row r="12" s="58" customFormat="1" ht="32" customHeight="1" spans="1:3">
      <c r="A12" s="61" t="s">
        <v>1359</v>
      </c>
      <c r="B12" s="57">
        <v>25.04</v>
      </c>
      <c r="C12" s="57"/>
    </row>
    <row r="13" s="59" customFormat="1" ht="73" customHeight="1" spans="1:7">
      <c r="A13" s="63" t="s">
        <v>1360</v>
      </c>
      <c r="B13" s="63"/>
      <c r="C13" s="63"/>
      <c r="D13" s="64"/>
      <c r="E13" s="64"/>
      <c r="F13" s="64"/>
      <c r="G13" s="64"/>
    </row>
    <row r="14" s="25" customFormat="1" spans="1:3">
      <c r="A14" s="55"/>
      <c r="B14" s="55"/>
      <c r="C14" s="55"/>
    </row>
  </sheetData>
  <mergeCells count="2">
    <mergeCell ref="A1:C1"/>
    <mergeCell ref="A13:C13"/>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4"/>
  <sheetViews>
    <sheetView workbookViewId="0">
      <selection activeCell="G11" sqref="G11"/>
    </sheetView>
  </sheetViews>
  <sheetFormatPr defaultColWidth="10" defaultRowHeight="13.5" outlineLevelCol="6"/>
  <cols>
    <col min="1" max="1" width="60" style="25" customWidth="1"/>
    <col min="2" max="3" width="25.625" style="25" customWidth="1"/>
    <col min="4" max="4" width="9.76666666666667" style="25" customWidth="1"/>
    <col min="5" max="16384" width="10" style="25"/>
  </cols>
  <sheetData>
    <row r="1" s="25" customFormat="1" ht="28.6" customHeight="1" spans="1:3">
      <c r="A1" s="47" t="s">
        <v>1361</v>
      </c>
      <c r="B1" s="47"/>
      <c r="C1" s="47"/>
    </row>
    <row r="2" s="25" customFormat="1" ht="27" customHeight="1" spans="1:3">
      <c r="A2" s="55"/>
      <c r="B2" s="55"/>
      <c r="C2" s="56" t="s">
        <v>1331</v>
      </c>
    </row>
    <row r="3" s="25" customFormat="1" ht="24" customHeight="1" spans="1:3">
      <c r="A3" s="32" t="s">
        <v>1349</v>
      </c>
      <c r="B3" s="32" t="s">
        <v>1278</v>
      </c>
      <c r="C3" s="32" t="s">
        <v>1350</v>
      </c>
    </row>
    <row r="4" s="25" customFormat="1" ht="32" customHeight="1" spans="1:3">
      <c r="A4" s="34" t="s">
        <v>1351</v>
      </c>
      <c r="B4" s="57"/>
      <c r="C4" s="57">
        <v>17.11</v>
      </c>
    </row>
    <row r="5" s="25" customFormat="1" ht="32" customHeight="1" spans="1:3">
      <c r="A5" s="34" t="s">
        <v>1352</v>
      </c>
      <c r="B5" s="57"/>
      <c r="C5" s="57">
        <v>23.74</v>
      </c>
    </row>
    <row r="6" s="25" customFormat="1" ht="32" customHeight="1" spans="1:3">
      <c r="A6" s="34" t="s">
        <v>1362</v>
      </c>
      <c r="B6" s="57"/>
      <c r="C6" s="57">
        <v>1.12</v>
      </c>
    </row>
    <row r="7" s="25" customFormat="1" ht="32" customHeight="1" spans="1:3">
      <c r="A7" s="34" t="s">
        <v>1363</v>
      </c>
      <c r="B7" s="57"/>
      <c r="C7" s="57"/>
    </row>
    <row r="8" s="25" customFormat="1" ht="32" customHeight="1" spans="1:3">
      <c r="A8" s="34" t="s">
        <v>1364</v>
      </c>
      <c r="B8" s="57"/>
      <c r="C8" s="57">
        <v>1.12</v>
      </c>
    </row>
    <row r="9" s="25" customFormat="1" ht="32" customHeight="1" spans="1:3">
      <c r="A9" s="34" t="s">
        <v>1356</v>
      </c>
      <c r="B9" s="57"/>
      <c r="C9" s="57">
        <v>1.12</v>
      </c>
    </row>
    <row r="10" s="25" customFormat="1" ht="32" customHeight="1" spans="1:3">
      <c r="A10" s="34" t="s">
        <v>1365</v>
      </c>
      <c r="B10" s="57"/>
      <c r="C10" s="57">
        <v>17.07</v>
      </c>
    </row>
    <row r="11" s="25" customFormat="1" ht="32" customHeight="1" spans="1:3">
      <c r="A11" s="34" t="s">
        <v>1358</v>
      </c>
      <c r="B11" s="57"/>
      <c r="C11" s="57"/>
    </row>
    <row r="12" s="25" customFormat="1" ht="32" customHeight="1" spans="1:3">
      <c r="A12" s="34" t="s">
        <v>1359</v>
      </c>
      <c r="B12" s="57">
        <v>25.04</v>
      </c>
      <c r="C12" s="57"/>
    </row>
    <row r="13" s="27" customFormat="1" ht="69" customHeight="1" spans="1:7">
      <c r="A13" s="37" t="s">
        <v>1366</v>
      </c>
      <c r="B13" s="37"/>
      <c r="C13" s="37"/>
      <c r="D13" s="51"/>
      <c r="E13" s="51"/>
      <c r="F13" s="51"/>
      <c r="G13" s="51"/>
    </row>
    <row r="14" s="25" customFormat="1" spans="1:3">
      <c r="A14" s="55"/>
      <c r="B14" s="55"/>
      <c r="C14" s="55"/>
    </row>
  </sheetData>
  <mergeCells count="2">
    <mergeCell ref="A1:C1"/>
    <mergeCell ref="A13:C13"/>
  </mergeCells>
  <printOptions horizontalCentered="1"/>
  <pageMargins left="0.709027777777778" right="0.709027777777778" top="0.354166666666667" bottom="0.471527777777778" header="0.309027777777778" footer="0.309027777777778"/>
  <pageSetup paperSize="9" fitToHeight="200"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12"/>
  <sheetViews>
    <sheetView workbookViewId="0">
      <selection activeCell="B4" sqref="B4:C10"/>
    </sheetView>
  </sheetViews>
  <sheetFormatPr defaultColWidth="10" defaultRowHeight="13.5" outlineLevelCol="2"/>
  <cols>
    <col min="1" max="1" width="60.5083333333333" style="25" customWidth="1"/>
    <col min="2" max="3" width="25.625" style="25" customWidth="1"/>
    <col min="4" max="4" width="9.76666666666667" style="25" customWidth="1"/>
    <col min="5" max="16384" width="10" style="25"/>
  </cols>
  <sheetData>
    <row r="1" s="25" customFormat="1" ht="28.6" customHeight="1" spans="1:3">
      <c r="A1" s="47" t="s">
        <v>1367</v>
      </c>
      <c r="B1" s="47"/>
      <c r="C1" s="47"/>
    </row>
    <row r="2" s="25" customFormat="1" ht="25" customHeight="1" spans="1:3">
      <c r="A2" s="55"/>
      <c r="B2" s="55"/>
      <c r="C2" s="56" t="s">
        <v>1331</v>
      </c>
    </row>
    <row r="3" s="25" customFormat="1" ht="32" customHeight="1" spans="1:3">
      <c r="A3" s="32" t="s">
        <v>1349</v>
      </c>
      <c r="B3" s="32" t="s">
        <v>1278</v>
      </c>
      <c r="C3" s="32" t="s">
        <v>1350</v>
      </c>
    </row>
    <row r="4" s="25" customFormat="1" ht="32" customHeight="1" spans="1:3">
      <c r="A4" s="34" t="s">
        <v>1368</v>
      </c>
      <c r="B4" s="35"/>
      <c r="C4" s="35">
        <v>2.24</v>
      </c>
    </row>
    <row r="5" s="25" customFormat="1" ht="32" customHeight="1" spans="1:3">
      <c r="A5" s="34" t="s">
        <v>1369</v>
      </c>
      <c r="B5" s="35"/>
      <c r="C5" s="35">
        <v>8.26</v>
      </c>
    </row>
    <row r="6" s="25" customFormat="1" ht="32" customHeight="1" spans="1:3">
      <c r="A6" s="34" t="s">
        <v>1370</v>
      </c>
      <c r="B6" s="35"/>
      <c r="C6" s="35">
        <v>6.11</v>
      </c>
    </row>
    <row r="7" s="25" customFormat="1" ht="32" customHeight="1" spans="1:3">
      <c r="A7" s="34" t="s">
        <v>1371</v>
      </c>
      <c r="B7" s="35"/>
      <c r="C7" s="35">
        <v>0.12</v>
      </c>
    </row>
    <row r="8" s="25" customFormat="1" ht="32" customHeight="1" spans="1:3">
      <c r="A8" s="34" t="s">
        <v>1372</v>
      </c>
      <c r="B8" s="35"/>
      <c r="C8" s="35">
        <v>8.23</v>
      </c>
    </row>
    <row r="9" s="25" customFormat="1" ht="32" customHeight="1" spans="1:3">
      <c r="A9" s="34" t="s">
        <v>1373</v>
      </c>
      <c r="B9" s="35">
        <v>1.3</v>
      </c>
      <c r="C9" s="35"/>
    </row>
    <row r="10" s="25" customFormat="1" ht="32" customHeight="1" spans="1:3">
      <c r="A10" s="34" t="s">
        <v>1374</v>
      </c>
      <c r="B10" s="35">
        <v>9.56</v>
      </c>
      <c r="C10" s="35"/>
    </row>
    <row r="11" s="27" customFormat="1" ht="59" customHeight="1" spans="1:3">
      <c r="A11" s="37" t="s">
        <v>1375</v>
      </c>
      <c r="B11" s="37"/>
      <c r="C11" s="37"/>
    </row>
    <row r="12" s="25" customFormat="1" ht="31" customHeight="1" spans="1:3">
      <c r="A12" s="54"/>
      <c r="B12" s="54"/>
      <c r="C12" s="54"/>
    </row>
  </sheetData>
  <mergeCells count="3">
    <mergeCell ref="A1:C1"/>
    <mergeCell ref="A11:C11"/>
    <mergeCell ref="A12:C12"/>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12"/>
  <sheetViews>
    <sheetView workbookViewId="0">
      <selection activeCell="G9" sqref="G9"/>
    </sheetView>
  </sheetViews>
  <sheetFormatPr defaultColWidth="10" defaultRowHeight="13.5" outlineLevelCol="2"/>
  <cols>
    <col min="1" max="1" width="59.375" style="25" customWidth="1"/>
    <col min="2" max="3" width="25.625" style="25" customWidth="1"/>
    <col min="4" max="4" width="9.76666666666667" style="25" customWidth="1"/>
    <col min="5" max="16384" width="10" style="25"/>
  </cols>
  <sheetData>
    <row r="1" s="25" customFormat="1" ht="28.6" customHeight="1" spans="1:3">
      <c r="A1" s="47" t="s">
        <v>1376</v>
      </c>
      <c r="B1" s="47"/>
      <c r="C1" s="47"/>
    </row>
    <row r="2" s="26" customFormat="1" ht="25" customHeight="1" spans="1:3">
      <c r="A2" s="53"/>
      <c r="B2" s="53"/>
      <c r="C2" s="39" t="s">
        <v>1331</v>
      </c>
    </row>
    <row r="3" s="26" customFormat="1" ht="32" customHeight="1" spans="1:3">
      <c r="A3" s="32" t="s">
        <v>1349</v>
      </c>
      <c r="B3" s="32" t="s">
        <v>1278</v>
      </c>
      <c r="C3" s="32" t="s">
        <v>1350</v>
      </c>
    </row>
    <row r="4" s="26" customFormat="1" ht="32" customHeight="1" spans="1:3">
      <c r="A4" s="34" t="s">
        <v>1368</v>
      </c>
      <c r="B4" s="35"/>
      <c r="C4" s="35">
        <v>2.24</v>
      </c>
    </row>
    <row r="5" s="26" customFormat="1" ht="32" customHeight="1" spans="1:3">
      <c r="A5" s="34" t="s">
        <v>1369</v>
      </c>
      <c r="B5" s="35"/>
      <c r="C5" s="35">
        <v>8.26</v>
      </c>
    </row>
    <row r="6" s="26" customFormat="1" ht="32" customHeight="1" spans="1:3">
      <c r="A6" s="34" t="s">
        <v>1370</v>
      </c>
      <c r="B6" s="35"/>
      <c r="C6" s="35">
        <v>6.11</v>
      </c>
    </row>
    <row r="7" s="26" customFormat="1" ht="32" customHeight="1" spans="1:3">
      <c r="A7" s="34" t="s">
        <v>1371</v>
      </c>
      <c r="B7" s="35"/>
      <c r="C7" s="35">
        <v>0.12</v>
      </c>
    </row>
    <row r="8" s="26" customFormat="1" ht="32" customHeight="1" spans="1:3">
      <c r="A8" s="34" t="s">
        <v>1377</v>
      </c>
      <c r="B8" s="35"/>
      <c r="C8" s="35">
        <v>8.23</v>
      </c>
    </row>
    <row r="9" s="26" customFormat="1" ht="32" customHeight="1" spans="1:3">
      <c r="A9" s="34" t="s">
        <v>1373</v>
      </c>
      <c r="B9" s="35">
        <v>1.3</v>
      </c>
      <c r="C9" s="35"/>
    </row>
    <row r="10" s="26" customFormat="1" ht="32" customHeight="1" spans="1:3">
      <c r="A10" s="34" t="s">
        <v>1374</v>
      </c>
      <c r="B10" s="35">
        <v>9.56</v>
      </c>
      <c r="C10" s="35"/>
    </row>
    <row r="11" s="27" customFormat="1" ht="65" customHeight="1" spans="1:3">
      <c r="A11" s="37" t="s">
        <v>1375</v>
      </c>
      <c r="B11" s="37"/>
      <c r="C11" s="37"/>
    </row>
    <row r="12" s="25" customFormat="1" ht="31" customHeight="1" spans="1:3">
      <c r="A12" s="54"/>
      <c r="B12" s="54"/>
      <c r="C12" s="54"/>
    </row>
  </sheetData>
  <mergeCells count="3">
    <mergeCell ref="A1:C1"/>
    <mergeCell ref="A11:C11"/>
    <mergeCell ref="A12:C12"/>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26"/>
  <sheetViews>
    <sheetView workbookViewId="0">
      <selection activeCell="F23" sqref="F23"/>
    </sheetView>
  </sheetViews>
  <sheetFormatPr defaultColWidth="10" defaultRowHeight="13.5" outlineLevelCol="3"/>
  <cols>
    <col min="1" max="1" width="39.0083333333333" style="25" customWidth="1"/>
    <col min="2" max="2" width="15.625" style="25" customWidth="1"/>
    <col min="3" max="4" width="17.9416666666667" style="25" customWidth="1"/>
    <col min="5" max="5" width="9.76666666666667" style="25" customWidth="1"/>
    <col min="6" max="16384" width="10" style="25"/>
  </cols>
  <sheetData>
    <row r="1" s="25" customFormat="1" ht="25.5" spans="1:4">
      <c r="A1" s="47" t="s">
        <v>1378</v>
      </c>
      <c r="B1" s="47"/>
      <c r="C1" s="47"/>
      <c r="D1" s="47"/>
    </row>
    <row r="2" s="26" customFormat="1" ht="30" customHeight="1" spans="4:4">
      <c r="D2" s="48" t="s">
        <v>1331</v>
      </c>
    </row>
    <row r="3" s="26" customFormat="1" ht="25" customHeight="1" spans="1:4">
      <c r="A3" s="32" t="s">
        <v>1349</v>
      </c>
      <c r="B3" s="32" t="s">
        <v>1379</v>
      </c>
      <c r="C3" s="32" t="s">
        <v>1380</v>
      </c>
      <c r="D3" s="32" t="s">
        <v>1381</v>
      </c>
    </row>
    <row r="4" s="26" customFormat="1" ht="25" customHeight="1" spans="1:4">
      <c r="A4" s="49" t="s">
        <v>1382</v>
      </c>
      <c r="B4" s="41" t="s">
        <v>1383</v>
      </c>
      <c r="C4" s="42">
        <f>SUM(C5,C7)</f>
        <v>7.23</v>
      </c>
      <c r="D4" s="42">
        <f>SUM(D5,D7)</f>
        <v>7.23</v>
      </c>
    </row>
    <row r="5" s="26" customFormat="1" ht="18.75" spans="1:4">
      <c r="A5" s="50" t="s">
        <v>1384</v>
      </c>
      <c r="B5" s="41" t="s">
        <v>1339</v>
      </c>
      <c r="C5" s="42">
        <v>1.12</v>
      </c>
      <c r="D5" s="42">
        <v>1.12</v>
      </c>
    </row>
    <row r="6" s="26" customFormat="1" ht="18.75" spans="1:4">
      <c r="A6" s="50" t="s">
        <v>1385</v>
      </c>
      <c r="B6" s="41" t="s">
        <v>1340</v>
      </c>
      <c r="C6" s="42">
        <v>1.12</v>
      </c>
      <c r="D6" s="42">
        <v>1.12</v>
      </c>
    </row>
    <row r="7" s="26" customFormat="1" ht="18.75" spans="1:4">
      <c r="A7" s="50" t="s">
        <v>1386</v>
      </c>
      <c r="B7" s="41" t="s">
        <v>1387</v>
      </c>
      <c r="C7" s="42">
        <v>6.11</v>
      </c>
      <c r="D7" s="42">
        <v>6.11</v>
      </c>
    </row>
    <row r="8" s="26" customFormat="1" ht="18.75" spans="1:4">
      <c r="A8" s="50" t="s">
        <v>1385</v>
      </c>
      <c r="B8" s="41" t="s">
        <v>1342</v>
      </c>
      <c r="C8" s="42">
        <v>0.11</v>
      </c>
      <c r="D8" s="42">
        <v>0.11</v>
      </c>
    </row>
    <row r="9" s="26" customFormat="1" ht="18.75" spans="1:4">
      <c r="A9" s="49" t="s">
        <v>1388</v>
      </c>
      <c r="B9" s="41" t="s">
        <v>1389</v>
      </c>
      <c r="C9" s="42">
        <f>SUM(C10:C11)</f>
        <v>1.24</v>
      </c>
      <c r="D9" s="42">
        <f>SUM(D10:D11)</f>
        <v>1.24</v>
      </c>
    </row>
    <row r="10" s="26" customFormat="1" ht="18.75" spans="1:4">
      <c r="A10" s="50" t="s">
        <v>1384</v>
      </c>
      <c r="B10" s="41" t="s">
        <v>1390</v>
      </c>
      <c r="C10" s="42">
        <v>1.12</v>
      </c>
      <c r="D10" s="42">
        <v>1.12</v>
      </c>
    </row>
    <row r="11" s="26" customFormat="1" ht="18.75" spans="1:4">
      <c r="A11" s="50" t="s">
        <v>1386</v>
      </c>
      <c r="B11" s="41" t="s">
        <v>1391</v>
      </c>
      <c r="C11" s="42">
        <v>0.12</v>
      </c>
      <c r="D11" s="42">
        <v>0.12</v>
      </c>
    </row>
    <row r="12" s="26" customFormat="1" ht="18.75" spans="1:4">
      <c r="A12" s="49" t="s">
        <v>1392</v>
      </c>
      <c r="B12" s="41" t="s">
        <v>1393</v>
      </c>
      <c r="C12" s="42">
        <f>SUM(C13:C14)</f>
        <v>0.68</v>
      </c>
      <c r="D12" s="42">
        <f>SUM(D13:D14)</f>
        <v>0.68</v>
      </c>
    </row>
    <row r="13" s="26" customFormat="1" ht="18.75" spans="1:4">
      <c r="A13" s="50" t="s">
        <v>1384</v>
      </c>
      <c r="B13" s="41" t="s">
        <v>1394</v>
      </c>
      <c r="C13" s="42">
        <v>0.59</v>
      </c>
      <c r="D13" s="42">
        <v>0.59</v>
      </c>
    </row>
    <row r="14" s="26" customFormat="1" ht="18.75" spans="1:4">
      <c r="A14" s="50" t="s">
        <v>1386</v>
      </c>
      <c r="B14" s="41" t="s">
        <v>1395</v>
      </c>
      <c r="C14" s="42">
        <v>0.09</v>
      </c>
      <c r="D14" s="42">
        <v>0.09</v>
      </c>
    </row>
    <row r="15" s="26" customFormat="1" ht="18.75" spans="1:4">
      <c r="A15" s="49" t="s">
        <v>1396</v>
      </c>
      <c r="B15" s="41" t="s">
        <v>1397</v>
      </c>
      <c r="C15" s="42">
        <v>0.96</v>
      </c>
      <c r="D15" s="42">
        <v>0.96</v>
      </c>
    </row>
    <row r="16" s="26" customFormat="1" ht="18.75" spans="1:4">
      <c r="A16" s="50" t="s">
        <v>1384</v>
      </c>
      <c r="B16" s="41" t="s">
        <v>1398</v>
      </c>
      <c r="C16" s="42">
        <v>0.96</v>
      </c>
      <c r="D16" s="42">
        <v>0.96</v>
      </c>
    </row>
    <row r="17" s="26" customFormat="1" ht="18.75" spans="1:4">
      <c r="A17" s="50" t="s">
        <v>1399</v>
      </c>
      <c r="B17" s="41"/>
      <c r="C17" s="42">
        <v>0.96</v>
      </c>
      <c r="D17" s="42">
        <v>0.96</v>
      </c>
    </row>
    <row r="18" s="26" customFormat="1" ht="18.75" spans="1:4">
      <c r="A18" s="50" t="s">
        <v>1400</v>
      </c>
      <c r="B18" s="41" t="s">
        <v>1401</v>
      </c>
      <c r="C18" s="42">
        <v>0</v>
      </c>
      <c r="D18" s="42">
        <v>0</v>
      </c>
    </row>
    <row r="19" s="26" customFormat="1" ht="18.75" spans="1:4">
      <c r="A19" s="50" t="s">
        <v>1386</v>
      </c>
      <c r="B19" s="41" t="s">
        <v>1402</v>
      </c>
      <c r="C19" s="42">
        <v>0</v>
      </c>
      <c r="D19" s="42">
        <v>0</v>
      </c>
    </row>
    <row r="20" s="26" customFormat="1" ht="18.75" spans="1:4">
      <c r="A20" s="50" t="s">
        <v>1399</v>
      </c>
      <c r="B20" s="41"/>
      <c r="C20" s="42">
        <v>0</v>
      </c>
      <c r="D20" s="42">
        <v>0</v>
      </c>
    </row>
    <row r="21" s="26" customFormat="1" ht="18.75" spans="1:4">
      <c r="A21" s="50" t="s">
        <v>1403</v>
      </c>
      <c r="B21" s="41" t="s">
        <v>1404</v>
      </c>
      <c r="C21" s="42">
        <v>0</v>
      </c>
      <c r="D21" s="42">
        <v>0</v>
      </c>
    </row>
    <row r="22" s="26" customFormat="1" ht="18.75" spans="1:4">
      <c r="A22" s="49" t="s">
        <v>1405</v>
      </c>
      <c r="B22" s="41" t="s">
        <v>1406</v>
      </c>
      <c r="C22" s="42">
        <f>SUM(C23:C24)</f>
        <v>0.87</v>
      </c>
      <c r="D22" s="42">
        <f>SUM(D23:D24)</f>
        <v>0.87</v>
      </c>
    </row>
    <row r="23" s="26" customFormat="1" ht="18.75" spans="1:4">
      <c r="A23" s="50" t="s">
        <v>1384</v>
      </c>
      <c r="B23" s="41" t="s">
        <v>1407</v>
      </c>
      <c r="C23" s="42">
        <v>0.59</v>
      </c>
      <c r="D23" s="42">
        <v>0.59</v>
      </c>
    </row>
    <row r="24" s="26" customFormat="1" ht="18.75" spans="1:4">
      <c r="A24" s="50" t="s">
        <v>1386</v>
      </c>
      <c r="B24" s="41" t="s">
        <v>1408</v>
      </c>
      <c r="C24" s="42">
        <v>0.28</v>
      </c>
      <c r="D24" s="42">
        <v>0.28</v>
      </c>
    </row>
    <row r="25" s="27" customFormat="1" ht="70" customHeight="1" spans="1:4">
      <c r="A25" s="51" t="s">
        <v>1409</v>
      </c>
      <c r="B25" s="51"/>
      <c r="C25" s="51"/>
      <c r="D25" s="51"/>
    </row>
    <row r="26" s="25" customFormat="1" ht="25" customHeight="1" spans="1:4">
      <c r="A26" s="52"/>
      <c r="B26" s="52"/>
      <c r="C26" s="52"/>
      <c r="D26" s="52"/>
    </row>
  </sheetData>
  <mergeCells count="3">
    <mergeCell ref="A1:D1"/>
    <mergeCell ref="A25:D25"/>
    <mergeCell ref="A26:D26"/>
  </mergeCells>
  <printOptions horizontalCentered="1"/>
  <pageMargins left="0.709027777777778" right="0.709027777777778" top="0.393055555555556" bottom="0.75" header="0.309027777777778" footer="0.309027777777778"/>
  <pageSetup paperSize="9" scale="98" fitToHeight="200"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40"/>
  <sheetViews>
    <sheetView showZeros="0" view="pageBreakPreview" zoomScale="80" zoomScaleNormal="90" zoomScaleSheetLayoutView="80" workbookViewId="0">
      <pane ySplit="4" topLeftCell="A5" activePane="bottomLeft" state="frozen"/>
      <selection/>
      <selection pane="bottomLeft" activeCell="C34" sqref="C34"/>
    </sheetView>
  </sheetViews>
  <sheetFormatPr defaultColWidth="9" defaultRowHeight="14.25" outlineLevelCol="3"/>
  <cols>
    <col min="1" max="1" width="50.75" style="233" customWidth="1"/>
    <col min="2" max="3" width="21.625" style="233" customWidth="1"/>
    <col min="4" max="4" width="21.625" style="346" customWidth="1"/>
    <col min="5" max="16384" width="9" style="347"/>
  </cols>
  <sheetData>
    <row r="1" s="342" customFormat="1" ht="33" customHeight="1" spans="1:4">
      <c r="A1" s="348"/>
      <c r="B1" s="272"/>
      <c r="C1" s="272"/>
      <c r="D1" s="273"/>
    </row>
    <row r="2" ht="45" customHeight="1" spans="1:4">
      <c r="A2" s="235" t="s">
        <v>76</v>
      </c>
      <c r="B2" s="235"/>
      <c r="C2" s="235"/>
      <c r="D2" s="235"/>
    </row>
    <row r="3" ht="18.95" customHeight="1" spans="1:4">
      <c r="A3" s="236"/>
      <c r="B3" s="349"/>
      <c r="C3" s="272"/>
      <c r="D3" s="237" t="s">
        <v>1</v>
      </c>
    </row>
    <row r="4" s="343" customFormat="1" ht="45" customHeight="1" spans="1:4">
      <c r="A4" s="350" t="s">
        <v>2</v>
      </c>
      <c r="B4" s="239" t="s">
        <v>3</v>
      </c>
      <c r="C4" s="239" t="s">
        <v>4</v>
      </c>
      <c r="D4" s="350" t="s">
        <v>5</v>
      </c>
    </row>
    <row r="5" ht="36" customHeight="1" spans="1:4">
      <c r="A5" s="351" t="s">
        <v>6</v>
      </c>
      <c r="B5" s="247">
        <f>SUM(B6:B20)</f>
        <v>33589</v>
      </c>
      <c r="C5" s="247">
        <f>SUM(C6:C20)</f>
        <v>33000</v>
      </c>
      <c r="D5" s="80">
        <f t="shared" ref="D5:D40" si="0">IF(C5&lt;&gt;0,IF((C5/B5-1)&lt;-30%,"",IF((C5/B5-1)&gt;150%,"",C5/B5-1)),"")</f>
        <v>-0.0175355026943345</v>
      </c>
    </row>
    <row r="6" ht="36" customHeight="1" spans="1:4">
      <c r="A6" s="252" t="s">
        <v>7</v>
      </c>
      <c r="B6" s="244">
        <v>18524</v>
      </c>
      <c r="C6" s="244">
        <v>17285</v>
      </c>
      <c r="D6" s="80">
        <f t="shared" si="0"/>
        <v>-0.0668862016843015</v>
      </c>
    </row>
    <row r="7" ht="36" customHeight="1" spans="1:4">
      <c r="A7" s="252" t="s">
        <v>8</v>
      </c>
      <c r="B7" s="244">
        <v>1924</v>
      </c>
      <c r="C7" s="244">
        <v>1745</v>
      </c>
      <c r="D7" s="80">
        <f t="shared" si="0"/>
        <v>-0.093035343035343</v>
      </c>
    </row>
    <row r="8" ht="36" customHeight="1" spans="1:4">
      <c r="A8" s="252" t="s">
        <v>9</v>
      </c>
      <c r="B8" s="244">
        <v>399</v>
      </c>
      <c r="C8" s="244">
        <v>383</v>
      </c>
      <c r="D8" s="80">
        <f t="shared" si="0"/>
        <v>-0.0401002506265664</v>
      </c>
    </row>
    <row r="9" ht="36" customHeight="1" spans="1:4">
      <c r="A9" s="252" t="s">
        <v>10</v>
      </c>
      <c r="B9" s="244">
        <v>339</v>
      </c>
      <c r="C9" s="244">
        <v>300</v>
      </c>
      <c r="D9" s="80">
        <f t="shared" si="0"/>
        <v>-0.115044247787611</v>
      </c>
    </row>
    <row r="10" ht="36" customHeight="1" spans="1:4">
      <c r="A10" s="252" t="s">
        <v>11</v>
      </c>
      <c r="B10" s="244">
        <v>2134</v>
      </c>
      <c r="C10" s="244">
        <v>2000</v>
      </c>
      <c r="D10" s="80">
        <f t="shared" si="0"/>
        <v>-0.0627928772258669</v>
      </c>
    </row>
    <row r="11" ht="36" customHeight="1" spans="1:4">
      <c r="A11" s="252" t="s">
        <v>12</v>
      </c>
      <c r="B11" s="244">
        <v>860</v>
      </c>
      <c r="C11" s="244">
        <v>850</v>
      </c>
      <c r="D11" s="80">
        <f t="shared" si="0"/>
        <v>-0.0116279069767442</v>
      </c>
    </row>
    <row r="12" ht="36" customHeight="1" spans="1:4">
      <c r="A12" s="252" t="s">
        <v>13</v>
      </c>
      <c r="B12" s="244">
        <v>386</v>
      </c>
      <c r="C12" s="244">
        <v>367</v>
      </c>
      <c r="D12" s="80">
        <f t="shared" si="0"/>
        <v>-0.0492227979274611</v>
      </c>
    </row>
    <row r="13" ht="36" customHeight="1" spans="1:4">
      <c r="A13" s="252" t="s">
        <v>14</v>
      </c>
      <c r="B13" s="244">
        <v>215</v>
      </c>
      <c r="C13" s="244">
        <v>250</v>
      </c>
      <c r="D13" s="80">
        <f t="shared" si="0"/>
        <v>0.162790697674419</v>
      </c>
    </row>
    <row r="14" ht="36" customHeight="1" spans="1:4">
      <c r="A14" s="252" t="s">
        <v>15</v>
      </c>
      <c r="B14" s="244">
        <v>864</v>
      </c>
      <c r="C14" s="244">
        <v>800</v>
      </c>
      <c r="D14" s="80">
        <f t="shared" si="0"/>
        <v>-0.0740740740740741</v>
      </c>
    </row>
    <row r="15" ht="36" customHeight="1" spans="1:4">
      <c r="A15" s="252" t="s">
        <v>16</v>
      </c>
      <c r="B15" s="244">
        <v>433</v>
      </c>
      <c r="C15" s="244">
        <v>480</v>
      </c>
      <c r="D15" s="80">
        <f t="shared" si="0"/>
        <v>0.108545034642032</v>
      </c>
    </row>
    <row r="16" ht="36" customHeight="1" spans="1:4">
      <c r="A16" s="252" t="s">
        <v>17</v>
      </c>
      <c r="B16" s="244">
        <v>20</v>
      </c>
      <c r="C16" s="244">
        <v>210</v>
      </c>
      <c r="D16" s="80" t="str">
        <f t="shared" si="0"/>
        <v/>
      </c>
    </row>
    <row r="17" ht="36" customHeight="1" spans="1:4">
      <c r="A17" s="252" t="s">
        <v>18</v>
      </c>
      <c r="B17" s="244">
        <v>1452</v>
      </c>
      <c r="C17" s="244">
        <v>1800</v>
      </c>
      <c r="D17" s="80">
        <f t="shared" si="0"/>
        <v>0.239669421487603</v>
      </c>
    </row>
    <row r="18" ht="36" customHeight="1" spans="1:4">
      <c r="A18" s="252" t="s">
        <v>19</v>
      </c>
      <c r="B18" s="244">
        <v>5769</v>
      </c>
      <c r="C18" s="244">
        <v>6230</v>
      </c>
      <c r="D18" s="80">
        <f t="shared" si="0"/>
        <v>0.0799098630611892</v>
      </c>
    </row>
    <row r="19" ht="36" customHeight="1" spans="1:4">
      <c r="A19" s="252" t="s">
        <v>20</v>
      </c>
      <c r="B19" s="244">
        <v>270</v>
      </c>
      <c r="C19" s="244">
        <v>300</v>
      </c>
      <c r="D19" s="80">
        <f t="shared" si="0"/>
        <v>0.111111111111111</v>
      </c>
    </row>
    <row r="20" ht="36" customHeight="1" spans="1:4">
      <c r="A20" s="252" t="s">
        <v>21</v>
      </c>
      <c r="B20" s="244"/>
      <c r="C20" s="244"/>
      <c r="D20" s="80" t="str">
        <f t="shared" si="0"/>
        <v/>
      </c>
    </row>
    <row r="21" ht="36" customHeight="1" spans="1:4">
      <c r="A21" s="351" t="s">
        <v>22</v>
      </c>
      <c r="B21" s="247">
        <f>SUM(B22:B29)</f>
        <v>25716</v>
      </c>
      <c r="C21" s="247">
        <f>SUM(C22:C29)</f>
        <v>28700</v>
      </c>
      <c r="D21" s="80">
        <f t="shared" si="0"/>
        <v>0.116036708663867</v>
      </c>
    </row>
    <row r="22" ht="36" customHeight="1" spans="1:4">
      <c r="A22" s="252" t="s">
        <v>23</v>
      </c>
      <c r="B22" s="244">
        <v>3160</v>
      </c>
      <c r="C22" s="244">
        <v>1900</v>
      </c>
      <c r="D22" s="80" t="str">
        <f t="shared" si="0"/>
        <v/>
      </c>
    </row>
    <row r="23" ht="36" customHeight="1" spans="1:4">
      <c r="A23" s="352" t="s">
        <v>24</v>
      </c>
      <c r="B23" s="244">
        <v>2631</v>
      </c>
      <c r="C23" s="244">
        <v>7100</v>
      </c>
      <c r="D23" s="80" t="str">
        <f t="shared" si="0"/>
        <v/>
      </c>
    </row>
    <row r="24" ht="36" customHeight="1" spans="1:4">
      <c r="A24" s="252" t="s">
        <v>25</v>
      </c>
      <c r="B24" s="244">
        <v>3010</v>
      </c>
      <c r="C24" s="244">
        <v>5700</v>
      </c>
      <c r="D24" s="80">
        <f t="shared" si="0"/>
        <v>0.893687707641196</v>
      </c>
    </row>
    <row r="25" ht="36" customHeight="1" spans="1:4">
      <c r="A25" s="252" t="s">
        <v>26</v>
      </c>
      <c r="B25" s="244"/>
      <c r="C25" s="244"/>
      <c r="D25" s="80" t="str">
        <f t="shared" si="0"/>
        <v/>
      </c>
    </row>
    <row r="26" ht="36" customHeight="1" spans="1:4">
      <c r="A26" s="252" t="s">
        <v>27</v>
      </c>
      <c r="B26" s="244">
        <v>15531</v>
      </c>
      <c r="C26" s="244">
        <v>12000</v>
      </c>
      <c r="D26" s="80">
        <f t="shared" si="0"/>
        <v>-0.22735174811667</v>
      </c>
    </row>
    <row r="27" ht="36" customHeight="1" spans="1:4">
      <c r="A27" s="252" t="s">
        <v>28</v>
      </c>
      <c r="B27" s="244">
        <v>598</v>
      </c>
      <c r="C27" s="244">
        <v>500</v>
      </c>
      <c r="D27" s="80">
        <f t="shared" si="0"/>
        <v>-0.163879598662207</v>
      </c>
    </row>
    <row r="28" ht="36" customHeight="1" spans="1:4">
      <c r="A28" s="252" t="s">
        <v>29</v>
      </c>
      <c r="B28" s="244">
        <v>786</v>
      </c>
      <c r="C28" s="244">
        <v>1500</v>
      </c>
      <c r="D28" s="80">
        <f t="shared" si="0"/>
        <v>0.908396946564886</v>
      </c>
    </row>
    <row r="29" ht="36" customHeight="1" spans="1:4">
      <c r="A29" s="252" t="s">
        <v>30</v>
      </c>
      <c r="B29" s="244"/>
      <c r="C29" s="244"/>
      <c r="D29" s="80" t="str">
        <f t="shared" si="0"/>
        <v/>
      </c>
    </row>
    <row r="30" ht="36" customHeight="1" spans="1:4">
      <c r="A30" s="252"/>
      <c r="B30" s="244"/>
      <c r="C30" s="244"/>
      <c r="D30" s="80" t="str">
        <f t="shared" si="0"/>
        <v/>
      </c>
    </row>
    <row r="31" s="344" customFormat="1" ht="36" customHeight="1" spans="1:4">
      <c r="A31" s="353" t="s">
        <v>31</v>
      </c>
      <c r="B31" s="247">
        <f>SUM(B5,B21)</f>
        <v>59305</v>
      </c>
      <c r="C31" s="247">
        <f>SUM(C5,C21)</f>
        <v>61700</v>
      </c>
      <c r="D31" s="80">
        <f t="shared" si="0"/>
        <v>0.0403844532501476</v>
      </c>
    </row>
    <row r="32" ht="36" customHeight="1" spans="1:4">
      <c r="A32" s="251" t="s">
        <v>32</v>
      </c>
      <c r="B32" s="247">
        <v>11240</v>
      </c>
      <c r="C32" s="247">
        <v>9582</v>
      </c>
      <c r="D32" s="80">
        <f t="shared" si="0"/>
        <v>-0.147508896797153</v>
      </c>
    </row>
    <row r="33" ht="36" customHeight="1" spans="1:4">
      <c r="A33" s="351" t="s">
        <v>33</v>
      </c>
      <c r="B33" s="247">
        <f>SUM(B34:B39)</f>
        <v>319145</v>
      </c>
      <c r="C33" s="247">
        <f>SUM(C34:C39)</f>
        <v>325500</v>
      </c>
      <c r="D33" s="80">
        <f t="shared" si="0"/>
        <v>0.0199125789218066</v>
      </c>
    </row>
    <row r="34" ht="36" customHeight="1" spans="1:4">
      <c r="A34" s="252" t="s">
        <v>34</v>
      </c>
      <c r="B34" s="244">
        <v>2330</v>
      </c>
      <c r="C34" s="244">
        <v>1551</v>
      </c>
      <c r="D34" s="80" t="str">
        <f t="shared" si="0"/>
        <v/>
      </c>
    </row>
    <row r="35" ht="36" customHeight="1" spans="1:4">
      <c r="A35" s="252" t="s">
        <v>35</v>
      </c>
      <c r="B35" s="244">
        <v>275239</v>
      </c>
      <c r="C35" s="244">
        <v>304272</v>
      </c>
      <c r="D35" s="80">
        <f t="shared" si="0"/>
        <v>0.105482871250077</v>
      </c>
    </row>
    <row r="36" ht="36" customHeight="1" spans="1:4">
      <c r="A36" s="252" t="s">
        <v>36</v>
      </c>
      <c r="B36" s="244">
        <v>1645</v>
      </c>
      <c r="C36" s="244">
        <v>2677</v>
      </c>
      <c r="D36" s="80">
        <f t="shared" si="0"/>
        <v>0.627355623100304</v>
      </c>
    </row>
    <row r="37" ht="36" customHeight="1" spans="1:4">
      <c r="A37" s="252" t="s">
        <v>37</v>
      </c>
      <c r="B37" s="244">
        <v>38151</v>
      </c>
      <c r="C37" s="244">
        <v>17000</v>
      </c>
      <c r="D37" s="80" t="str">
        <f t="shared" si="0"/>
        <v/>
      </c>
    </row>
    <row r="38" s="345" customFormat="1" ht="36" customHeight="1" spans="1:4">
      <c r="A38" s="354" t="s">
        <v>38</v>
      </c>
      <c r="B38" s="244"/>
      <c r="C38" s="244"/>
      <c r="D38" s="80" t="str">
        <f t="shared" si="0"/>
        <v/>
      </c>
    </row>
    <row r="39" s="345" customFormat="1" ht="36" customHeight="1" spans="1:4">
      <c r="A39" s="354" t="s">
        <v>39</v>
      </c>
      <c r="B39" s="244">
        <v>1780</v>
      </c>
      <c r="C39" s="244"/>
      <c r="D39" s="80" t="str">
        <f t="shared" si="0"/>
        <v/>
      </c>
    </row>
    <row r="40" ht="36" customHeight="1" spans="1:4">
      <c r="A40" s="355" t="s">
        <v>40</v>
      </c>
      <c r="B40" s="247">
        <f>SUM(B31,B32,B33)</f>
        <v>389690</v>
      </c>
      <c r="C40" s="247">
        <f>SUM(C31,C32,C33)</f>
        <v>396782</v>
      </c>
      <c r="D40" s="80">
        <f t="shared" si="0"/>
        <v>0.01819908132105</v>
      </c>
    </row>
  </sheetData>
  <autoFilter ref="A4:D40"/>
  <mergeCells count="1">
    <mergeCell ref="A2:D2"/>
  </mergeCells>
  <conditionalFormatting sqref="D3">
    <cfRule type="cellIs" dxfId="70" priority="35" stopIfTrue="1" operator="lessThanOrEqual">
      <formula>-1</formula>
    </cfRule>
  </conditionalFormatting>
  <conditionalFormatting sqref="A5:A30">
    <cfRule type="expression" dxfId="71" priority="37" stopIfTrue="1">
      <formula>"len($A:$A)=3"</formula>
    </cfRule>
  </conditionalFormatting>
  <conditionalFormatting sqref="A8:A16">
    <cfRule type="expression" dxfId="72" priority="38" stopIfTrue="1">
      <formula>"len($A:$A)=3"</formula>
    </cfRule>
  </conditionalFormatting>
  <conditionalFormatting sqref="A32:A37">
    <cfRule type="expression" dxfId="73" priority="36" stopIfTrue="1">
      <formula>"len($A:$A)=3"</formula>
    </cfRule>
  </conditionalFormatting>
  <conditionalFormatting sqref="A33:A36">
    <cfRule type="expression" dxfId="74" priority="13" stopIfTrue="1">
      <formula>"len($A:$A)=3"</formula>
    </cfRule>
  </conditionalFormatting>
  <conditionalFormatting sqref="A34:A36">
    <cfRule type="expression" dxfId="75" priority="11" stopIfTrue="1">
      <formula>"len($A:$A)=3"</formula>
    </cfRule>
  </conditionalFormatting>
  <conditionalFormatting sqref="A36:A38">
    <cfRule type="expression" dxfId="76" priority="10" stopIfTrue="1">
      <formula>"len($A:$A)=3"</formula>
    </cfRule>
  </conditionalFormatting>
  <conditionalFormatting sqref="A38:A40">
    <cfRule type="expression" dxfId="77" priority="9" stopIfTrue="1">
      <formula>"len($A:$A)=3"</formula>
    </cfRule>
    <cfRule type="expression" dxfId="78" priority="8" stopIfTrue="1">
      <formula>"len($A:$A)=3"</formula>
    </cfRule>
  </conditionalFormatting>
  <conditionalFormatting sqref="B35:B36">
    <cfRule type="expression" dxfId="79" priority="5" stopIfTrue="1">
      <formula>"len($A:$A)=3"</formula>
    </cfRule>
    <cfRule type="expression" dxfId="80" priority="6" stopIfTrue="1">
      <formula>"len($A:$A)=3"</formula>
    </cfRule>
    <cfRule type="expression" dxfId="81" priority="7" stopIfTrue="1">
      <formula>"len($A:$A)=3"</formula>
    </cfRule>
  </conditionalFormatting>
  <conditionalFormatting sqref="C8:C16">
    <cfRule type="expression" dxfId="82" priority="18" stopIfTrue="1">
      <formula>"len($A:$A)=3"</formula>
    </cfRule>
  </conditionalFormatting>
  <conditionalFormatting sqref="C34:C36">
    <cfRule type="expression" dxfId="83" priority="21" stopIfTrue="1">
      <formula>"len($A:$A)=3"</formula>
    </cfRule>
    <cfRule type="expression" dxfId="84" priority="15" stopIfTrue="1">
      <formula>"len($A:$A)=3"</formula>
    </cfRule>
  </conditionalFormatting>
  <conditionalFormatting sqref="C36:C38">
    <cfRule type="expression" dxfId="85" priority="14" stopIfTrue="1">
      <formula>"len($A:$A)=3"</formula>
    </cfRule>
  </conditionalFormatting>
  <conditionalFormatting sqref="C38:C40">
    <cfRule type="expression" dxfId="86" priority="22" stopIfTrue="1">
      <formula>"len($A:$A)=3"</formula>
    </cfRule>
  </conditionalFormatting>
  <conditionalFormatting sqref="C39:C40">
    <cfRule type="expression" dxfId="87" priority="19" stopIfTrue="1">
      <formula>"len($A:$A)=3"</formula>
    </cfRule>
  </conditionalFormatting>
  <conditionalFormatting sqref="D8:D40">
    <cfRule type="expression" dxfId="88" priority="4" stopIfTrue="1">
      <formula>"len($A:$A)=3"</formula>
    </cfRule>
    <cfRule type="expression" dxfId="89" priority="3" stopIfTrue="1">
      <formula>"len($A:$A)=3"</formula>
    </cfRule>
    <cfRule type="expression" dxfId="90" priority="2" stopIfTrue="1">
      <formula>"len($A:$A)=3"</formula>
    </cfRule>
    <cfRule type="expression" dxfId="91" priority="1" stopIfTrue="1">
      <formula>"len($A:$A)=3"</formula>
    </cfRule>
  </conditionalFormatting>
  <conditionalFormatting sqref="A5:A10 A32:A37 A40">
    <cfRule type="expression" dxfId="92" priority="40" stopIfTrue="1">
      <formula>"len($A:$A)=3"</formula>
    </cfRule>
  </conditionalFormatting>
  <conditionalFormatting sqref="B5:D7 B8:C30">
    <cfRule type="expression" dxfId="93" priority="27" stopIfTrue="1">
      <formula>"len($A:$A)=3"</formula>
    </cfRule>
  </conditionalFormatting>
  <conditionalFormatting sqref="B5:D5 B6:C15 D6:D7">
    <cfRule type="expression" dxfId="94" priority="30" stopIfTrue="1">
      <formula>"len($A:$A)=3"</formula>
    </cfRule>
  </conditionalFormatting>
  <conditionalFormatting sqref="D5 C22:C30 C6:D7 C8:C20">
    <cfRule type="expression" dxfId="95" priority="17" stopIfTrue="1">
      <formula>"len($A:$A)=3"</formula>
    </cfRule>
  </conditionalFormatting>
  <conditionalFormatting sqref="D5:D7 C6:C10">
    <cfRule type="expression" dxfId="96" priority="20" stopIfTrue="1">
      <formula>"len($A:$A)=3"</formula>
    </cfRule>
  </conditionalFormatting>
  <conditionalFormatting sqref="B8:C16">
    <cfRule type="expression" dxfId="97" priority="28" stopIfTrue="1">
      <formula>"len($A:$A)=3"</formula>
    </cfRule>
  </conditionalFormatting>
  <conditionalFormatting sqref="B32:C37">
    <cfRule type="expression" dxfId="98" priority="26" stopIfTrue="1">
      <formula>"len($A:$A)=3"</formula>
    </cfRule>
  </conditionalFormatting>
  <conditionalFormatting sqref="B32:C36">
    <cfRule type="expression" dxfId="99" priority="31" stopIfTrue="1">
      <formula>"len($A:$A)=3"</formula>
    </cfRule>
  </conditionalFormatting>
  <conditionalFormatting sqref="A39:A40 A33:A36">
    <cfRule type="expression" dxfId="100" priority="12" stopIfTrue="1">
      <formula>"len($A:$A)=3"</formula>
    </cfRule>
  </conditionalFormatting>
  <conditionalFormatting sqref="B33:C36">
    <cfRule type="expression" dxfId="101" priority="25" stopIfTrue="1">
      <formula>"len($A:$A)=3"</formula>
    </cfRule>
  </conditionalFormatting>
  <conditionalFormatting sqref="B34:C36">
    <cfRule type="expression" dxfId="102" priority="24" stopIfTrue="1">
      <formula>"len($A:$A)=3"</formula>
    </cfRule>
  </conditionalFormatting>
  <conditionalFormatting sqref="A40 A36:C36">
    <cfRule type="expression" dxfId="103" priority="39" stopIfTrue="1">
      <formula>"len($A:$A)=3"</formula>
    </cfRule>
  </conditionalFormatting>
  <conditionalFormatting sqref="B36:C38">
    <cfRule type="expression" dxfId="104" priority="23" stopIfTrue="1">
      <formula>"len($A:$A)=3"</formula>
    </cfRule>
  </conditionalFormatting>
  <conditionalFormatting sqref="B38:C40">
    <cfRule type="expression" dxfId="105" priority="32" stopIfTrue="1">
      <formula>"len($A:$A)=3"</formula>
    </cfRule>
  </conditionalFormatting>
  <conditionalFormatting sqref="B39:C40">
    <cfRule type="expression" dxfId="106" priority="2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19"/>
  <sheetViews>
    <sheetView workbookViewId="0">
      <selection activeCell="H16" sqref="H16"/>
    </sheetView>
  </sheetViews>
  <sheetFormatPr defaultColWidth="8.88333333333333" defaultRowHeight="13.5" outlineLevelCol="5"/>
  <cols>
    <col min="1" max="1" width="8.88333333333333" style="25"/>
    <col min="2" max="2" width="49.375" style="25" customWidth="1"/>
    <col min="3" max="6" width="20.625" style="25" customWidth="1"/>
    <col min="7" max="16384" width="8.88333333333333" style="25"/>
  </cols>
  <sheetData>
    <row r="1" s="25" customFormat="1" ht="25.5" spans="1:6">
      <c r="A1" s="28" t="s">
        <v>1410</v>
      </c>
      <c r="B1" s="28"/>
      <c r="C1" s="28"/>
      <c r="D1" s="28"/>
      <c r="E1" s="28"/>
      <c r="F1" s="28"/>
    </row>
    <row r="2" s="26" customFormat="1" ht="18" customHeight="1" spans="2:6">
      <c r="B2" s="38" t="s">
        <v>1331</v>
      </c>
      <c r="C2" s="39"/>
      <c r="D2" s="39"/>
      <c r="E2" s="39"/>
      <c r="F2" s="39"/>
    </row>
    <row r="3" s="26" customFormat="1" ht="30" customHeight="1" spans="1:6">
      <c r="A3" s="31" t="s">
        <v>2</v>
      </c>
      <c r="B3" s="31"/>
      <c r="C3" s="32" t="s">
        <v>1337</v>
      </c>
      <c r="D3" s="32" t="s">
        <v>1380</v>
      </c>
      <c r="E3" s="32" t="s">
        <v>1381</v>
      </c>
      <c r="F3" s="32" t="s">
        <v>1411</v>
      </c>
    </row>
    <row r="4" s="26" customFormat="1" ht="30" customHeight="1" spans="1:6">
      <c r="A4" s="40" t="s">
        <v>1412</v>
      </c>
      <c r="B4" s="40"/>
      <c r="C4" s="41" t="s">
        <v>1338</v>
      </c>
      <c r="D4" s="42">
        <f t="shared" ref="D4:F4" si="0">SUM(D5:D6)</f>
        <v>32</v>
      </c>
      <c r="E4" s="42">
        <f t="shared" si="0"/>
        <v>32</v>
      </c>
      <c r="F4" s="42">
        <f t="shared" si="0"/>
        <v>0</v>
      </c>
    </row>
    <row r="5" s="26" customFormat="1" ht="30" customHeight="1" spans="1:6">
      <c r="A5" s="43" t="s">
        <v>1413</v>
      </c>
      <c r="B5" s="43"/>
      <c r="C5" s="41" t="s">
        <v>1339</v>
      </c>
      <c r="D5" s="42">
        <v>23.74</v>
      </c>
      <c r="E5" s="42">
        <v>23.74</v>
      </c>
      <c r="F5" s="42">
        <v>0</v>
      </c>
    </row>
    <row r="6" s="26" customFormat="1" ht="30" customHeight="1" spans="1:6">
      <c r="A6" s="43" t="s">
        <v>1414</v>
      </c>
      <c r="B6" s="43"/>
      <c r="C6" s="41" t="s">
        <v>1340</v>
      </c>
      <c r="D6" s="42">
        <v>8.26</v>
      </c>
      <c r="E6" s="42">
        <v>8.26</v>
      </c>
      <c r="F6" s="42">
        <v>0</v>
      </c>
    </row>
    <row r="7" s="26" customFormat="1" ht="30" customHeight="1" spans="1:6">
      <c r="A7" s="44" t="s">
        <v>1415</v>
      </c>
      <c r="B7" s="44"/>
      <c r="C7" s="41" t="s">
        <v>1341</v>
      </c>
      <c r="D7" s="42">
        <f t="shared" ref="D7:F7" si="1">SUM(D8:D9)</f>
        <v>1.3</v>
      </c>
      <c r="E7" s="42">
        <f t="shared" si="1"/>
        <v>1.3</v>
      </c>
      <c r="F7" s="42">
        <f t="shared" si="1"/>
        <v>0</v>
      </c>
    </row>
    <row r="8" s="26" customFormat="1" ht="30" customHeight="1" spans="1:6">
      <c r="A8" s="43" t="s">
        <v>1413</v>
      </c>
      <c r="B8" s="43"/>
      <c r="C8" s="41" t="s">
        <v>1342</v>
      </c>
      <c r="D8" s="42"/>
      <c r="E8" s="42"/>
      <c r="F8" s="42"/>
    </row>
    <row r="9" s="26" customFormat="1" ht="30" customHeight="1" spans="1:6">
      <c r="A9" s="43" t="s">
        <v>1414</v>
      </c>
      <c r="B9" s="43"/>
      <c r="C9" s="41" t="s">
        <v>1343</v>
      </c>
      <c r="D9" s="42">
        <v>1.3</v>
      </c>
      <c r="E9" s="42">
        <v>1.3</v>
      </c>
      <c r="F9" s="42">
        <v>0</v>
      </c>
    </row>
    <row r="10" s="27" customFormat="1" ht="41" customHeight="1" spans="1:6">
      <c r="A10" s="37" t="s">
        <v>1416</v>
      </c>
      <c r="B10" s="37"/>
      <c r="C10" s="37"/>
      <c r="D10" s="37"/>
      <c r="E10" s="37"/>
      <c r="F10" s="37"/>
    </row>
    <row r="13" s="25" customFormat="1" ht="19.5" spans="1:1">
      <c r="A13" s="45"/>
    </row>
    <row r="14" s="25" customFormat="1" ht="19" customHeight="1" spans="1:1">
      <c r="A14" s="46"/>
    </row>
    <row r="15" s="25" customFormat="1" ht="29" customHeight="1"/>
    <row r="16" s="25" customFormat="1" ht="29" customHeight="1"/>
    <row r="17" s="25" customFormat="1" ht="29" customHeight="1"/>
    <row r="18" s="25" customFormat="1" ht="29" customHeight="1"/>
    <row r="19" s="25" customFormat="1" ht="30" customHeight="1" spans="1:1">
      <c r="A19" s="46"/>
    </row>
  </sheetData>
  <mergeCells count="9">
    <mergeCell ref="A1:F1"/>
    <mergeCell ref="B2:F2"/>
    <mergeCell ref="A3:B3"/>
    <mergeCell ref="A5:B5"/>
    <mergeCell ref="A6:B6"/>
    <mergeCell ref="A7:B7"/>
    <mergeCell ref="A8:B8"/>
    <mergeCell ref="A9:B9"/>
    <mergeCell ref="A10:F10"/>
  </mergeCells>
  <printOptions horizontalCentered="1"/>
  <pageMargins left="0.709027777777778" right="0.709027777777778" top="1.10138888888889" bottom="0.75" header="0.309027777777778" footer="0.309027777777778"/>
  <pageSetup paperSize="9" scale="95" fitToHeight="200" orientation="landscape"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6"/>
  <sheetViews>
    <sheetView workbookViewId="0">
      <selection activeCell="G19" sqref="G19"/>
    </sheetView>
  </sheetViews>
  <sheetFormatPr defaultColWidth="8.88333333333333" defaultRowHeight="13.5" outlineLevelRow="5" outlineLevelCol="5"/>
  <cols>
    <col min="1" max="1" width="8.88333333333333" style="25"/>
    <col min="2" max="2" width="21.8083333333333" style="25" customWidth="1"/>
    <col min="3" max="6" width="24.2166666666667" style="25" customWidth="1"/>
    <col min="7" max="16384" width="8.88333333333333" style="25"/>
  </cols>
  <sheetData>
    <row r="1" s="25" customFormat="1" ht="25.5" spans="1:6">
      <c r="A1" s="28" t="s">
        <v>1417</v>
      </c>
      <c r="B1" s="29"/>
      <c r="C1" s="29"/>
      <c r="D1" s="29"/>
      <c r="E1" s="29"/>
      <c r="F1" s="29"/>
    </row>
    <row r="2" s="25" customFormat="1" ht="23" customHeight="1" spans="1:6">
      <c r="A2" s="30" t="s">
        <v>1331</v>
      </c>
      <c r="B2" s="30"/>
      <c r="C2" s="30"/>
      <c r="D2" s="30"/>
      <c r="E2" s="30"/>
      <c r="F2" s="30"/>
    </row>
    <row r="3" s="26" customFormat="1" ht="30" customHeight="1" spans="1:6">
      <c r="A3" s="31" t="s">
        <v>1418</v>
      </c>
      <c r="B3" s="32" t="s">
        <v>1281</v>
      </c>
      <c r="C3" s="32" t="s">
        <v>1419</v>
      </c>
      <c r="D3" s="32" t="s">
        <v>1420</v>
      </c>
      <c r="E3" s="32" t="s">
        <v>1421</v>
      </c>
      <c r="F3" s="32" t="s">
        <v>1422</v>
      </c>
    </row>
    <row r="4" s="26" customFormat="1" ht="56.25" spans="1:6">
      <c r="A4" s="33">
        <v>1</v>
      </c>
      <c r="B4" s="34" t="s">
        <v>1423</v>
      </c>
      <c r="C4" s="35" t="s">
        <v>1424</v>
      </c>
      <c r="D4" s="35" t="s">
        <v>1425</v>
      </c>
      <c r="E4" s="36" t="s">
        <v>1426</v>
      </c>
      <c r="F4" s="35">
        <v>0.8</v>
      </c>
    </row>
    <row r="5" s="26" customFormat="1" ht="56.25" spans="1:6">
      <c r="A5" s="33">
        <v>2</v>
      </c>
      <c r="B5" s="34" t="s">
        <v>1427</v>
      </c>
      <c r="C5" s="35" t="s">
        <v>1428</v>
      </c>
      <c r="D5" s="35" t="s">
        <v>1429</v>
      </c>
      <c r="E5" s="36" t="s">
        <v>1426</v>
      </c>
      <c r="F5" s="35">
        <v>0.5</v>
      </c>
    </row>
    <row r="6" s="27" customFormat="1" ht="33" customHeight="1" spans="1:6">
      <c r="A6" s="37" t="s">
        <v>1430</v>
      </c>
      <c r="B6" s="37"/>
      <c r="C6" s="37"/>
      <c r="D6" s="37"/>
      <c r="E6" s="37"/>
      <c r="F6" s="37"/>
    </row>
  </sheetData>
  <mergeCells count="3">
    <mergeCell ref="A1:F1"/>
    <mergeCell ref="A2:F2"/>
    <mergeCell ref="A6:F6"/>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39"/>
  <sheetViews>
    <sheetView workbookViewId="0">
      <pane xSplit="1" ySplit="4" topLeftCell="B25" activePane="bottomRight" state="frozen"/>
      <selection/>
      <selection pane="topRight"/>
      <selection pane="bottomLeft"/>
      <selection pane="bottomRight" activeCell="F12" sqref="F12"/>
    </sheetView>
  </sheetViews>
  <sheetFormatPr defaultColWidth="8" defaultRowHeight="12" outlineLevelCol="7"/>
  <cols>
    <col min="1" max="1" width="28.6583333333333" style="7" customWidth="1"/>
    <col min="2" max="2" width="36.2666666666667" style="7" customWidth="1"/>
    <col min="3" max="4" width="20.625" style="12" customWidth="1"/>
    <col min="5" max="5" width="43.9833333333333" style="7" customWidth="1"/>
    <col min="6" max="6" width="20.625" style="7" customWidth="1"/>
    <col min="7" max="7" width="31.9" style="7" customWidth="1"/>
    <col min="8" max="8" width="20.0583333333333" style="7" customWidth="1"/>
    <col min="9" max="16384" width="8" style="7"/>
  </cols>
  <sheetData>
    <row r="1" s="7" customFormat="1" ht="25.5" spans="1:8">
      <c r="A1" s="13" t="s">
        <v>1431</v>
      </c>
      <c r="B1" s="13"/>
      <c r="C1" s="13"/>
      <c r="D1" s="13"/>
      <c r="E1" s="13"/>
      <c r="F1" s="13"/>
      <c r="G1" s="13"/>
      <c r="H1" s="13"/>
    </row>
    <row r="2" s="7" customFormat="1" ht="23" customHeight="1" spans="1:4">
      <c r="A2" s="14"/>
      <c r="C2" s="12"/>
      <c r="D2" s="12"/>
    </row>
    <row r="3" s="8" customFormat="1" ht="44.25" customHeight="1" spans="1:8">
      <c r="A3" s="15" t="s">
        <v>1432</v>
      </c>
      <c r="B3" s="15" t="s">
        <v>1433</v>
      </c>
      <c r="C3" s="15" t="s">
        <v>1434</v>
      </c>
      <c r="D3" s="15" t="s">
        <v>1435</v>
      </c>
      <c r="E3" s="15" t="s">
        <v>1436</v>
      </c>
      <c r="F3" s="15" t="s">
        <v>1437</v>
      </c>
      <c r="G3" s="15" t="s">
        <v>1438</v>
      </c>
      <c r="H3" s="15" t="s">
        <v>1439</v>
      </c>
    </row>
    <row r="4" s="7" customFormat="1" ht="18.75" spans="1:8">
      <c r="A4" s="16">
        <v>1</v>
      </c>
      <c r="B4" s="16">
        <v>2</v>
      </c>
      <c r="C4" s="16">
        <v>3</v>
      </c>
      <c r="D4" s="16">
        <v>4</v>
      </c>
      <c r="E4" s="16">
        <v>5</v>
      </c>
      <c r="F4" s="16">
        <v>6</v>
      </c>
      <c r="G4" s="16">
        <v>7</v>
      </c>
      <c r="H4" s="16">
        <v>8</v>
      </c>
    </row>
    <row r="5" s="9" customFormat="1" ht="30" customHeight="1" spans="1:8">
      <c r="A5" s="16" t="s">
        <v>1440</v>
      </c>
      <c r="B5" s="16" t="s">
        <v>1441</v>
      </c>
      <c r="C5" s="16" t="s">
        <v>1442</v>
      </c>
      <c r="D5" s="16" t="s">
        <v>1443</v>
      </c>
      <c r="E5" s="16" t="s">
        <v>1444</v>
      </c>
      <c r="F5" s="16" t="s">
        <v>1445</v>
      </c>
      <c r="G5" s="17" t="s">
        <v>1446</v>
      </c>
      <c r="H5" s="18"/>
    </row>
    <row r="6" s="9" customFormat="1" ht="30" customHeight="1" spans="1:8">
      <c r="A6" s="16"/>
      <c r="B6" s="16"/>
      <c r="C6" s="16"/>
      <c r="D6" s="16" t="s">
        <v>1447</v>
      </c>
      <c r="E6" s="16" t="s">
        <v>1448</v>
      </c>
      <c r="F6" s="16" t="s">
        <v>1449</v>
      </c>
      <c r="G6" s="19"/>
      <c r="H6" s="16"/>
    </row>
    <row r="7" s="10" customFormat="1" ht="30" customHeight="1" spans="1:8">
      <c r="A7" s="16"/>
      <c r="B7" s="16"/>
      <c r="C7" s="16"/>
      <c r="D7" s="16" t="s">
        <v>1450</v>
      </c>
      <c r="E7" s="16" t="s">
        <v>1451</v>
      </c>
      <c r="F7" s="20">
        <v>1</v>
      </c>
      <c r="G7" s="19"/>
      <c r="H7" s="16"/>
    </row>
    <row r="8" s="10" customFormat="1" ht="30" customHeight="1" spans="1:8">
      <c r="A8" s="16"/>
      <c r="B8" s="16"/>
      <c r="C8" s="16"/>
      <c r="D8" s="16" t="s">
        <v>1452</v>
      </c>
      <c r="E8" s="16" t="s">
        <v>1453</v>
      </c>
      <c r="F8" s="16" t="s">
        <v>1454</v>
      </c>
      <c r="G8" s="19"/>
      <c r="H8" s="16"/>
    </row>
    <row r="9" s="10" customFormat="1" ht="30" customHeight="1" spans="1:8">
      <c r="A9" s="16"/>
      <c r="B9" s="16"/>
      <c r="C9" s="16"/>
      <c r="D9" s="16" t="s">
        <v>1455</v>
      </c>
      <c r="E9" s="16" t="s">
        <v>1456</v>
      </c>
      <c r="F9" s="16" t="s">
        <v>1457</v>
      </c>
      <c r="G9" s="19"/>
      <c r="H9" s="16"/>
    </row>
    <row r="10" s="10" customFormat="1" ht="30" customHeight="1" spans="1:8">
      <c r="A10" s="16"/>
      <c r="B10" s="16"/>
      <c r="C10" s="16"/>
      <c r="D10" s="16" t="s">
        <v>1458</v>
      </c>
      <c r="E10" s="16" t="s">
        <v>1459</v>
      </c>
      <c r="F10" s="16" t="s">
        <v>1449</v>
      </c>
      <c r="G10" s="19"/>
      <c r="H10" s="16"/>
    </row>
    <row r="11" s="10" customFormat="1" ht="30" customHeight="1" spans="1:8">
      <c r="A11" s="16"/>
      <c r="B11" s="16"/>
      <c r="C11" s="16"/>
      <c r="D11" s="16"/>
      <c r="E11" s="16" t="s">
        <v>1460</v>
      </c>
      <c r="F11" s="16" t="s">
        <v>1461</v>
      </c>
      <c r="G11" s="21"/>
      <c r="H11" s="16"/>
    </row>
    <row r="12" s="10" customFormat="1" ht="55" customHeight="1" spans="1:8">
      <c r="A12" s="16" t="s">
        <v>1462</v>
      </c>
      <c r="B12" s="16" t="s">
        <v>1463</v>
      </c>
      <c r="C12" s="16" t="s">
        <v>1442</v>
      </c>
      <c r="D12" s="16" t="s">
        <v>1443</v>
      </c>
      <c r="E12" s="16" t="s">
        <v>1464</v>
      </c>
      <c r="F12" s="16" t="s">
        <v>1465</v>
      </c>
      <c r="G12" s="22" t="s">
        <v>1466</v>
      </c>
      <c r="H12" s="18"/>
    </row>
    <row r="13" s="10" customFormat="1" ht="55" customHeight="1" spans="1:8">
      <c r="A13" s="16"/>
      <c r="B13" s="16"/>
      <c r="C13" s="16"/>
      <c r="D13" s="16" t="s">
        <v>1447</v>
      </c>
      <c r="E13" s="16" t="s">
        <v>1448</v>
      </c>
      <c r="F13" s="16" t="s">
        <v>1449</v>
      </c>
      <c r="G13" s="19"/>
      <c r="H13" s="16"/>
    </row>
    <row r="14" s="10" customFormat="1" ht="55" customHeight="1" spans="1:8">
      <c r="A14" s="16"/>
      <c r="B14" s="16"/>
      <c r="C14" s="16" t="s">
        <v>1467</v>
      </c>
      <c r="D14" s="16" t="s">
        <v>1458</v>
      </c>
      <c r="E14" s="16" t="s">
        <v>1459</v>
      </c>
      <c r="F14" s="16" t="s">
        <v>1449</v>
      </c>
      <c r="G14" s="19"/>
      <c r="H14" s="16"/>
    </row>
    <row r="15" s="10" customFormat="1" ht="55" customHeight="1" spans="1:8">
      <c r="A15" s="16"/>
      <c r="B15" s="16"/>
      <c r="C15" s="16"/>
      <c r="D15" s="16"/>
      <c r="E15" s="16" t="s">
        <v>1460</v>
      </c>
      <c r="F15" s="16" t="s">
        <v>1468</v>
      </c>
      <c r="G15" s="21"/>
      <c r="H15" s="16"/>
    </row>
    <row r="16" s="11" customFormat="1" ht="37.5" spans="1:8">
      <c r="A16" s="16" t="s">
        <v>1469</v>
      </c>
      <c r="B16" s="16" t="s">
        <v>1470</v>
      </c>
      <c r="C16" s="16" t="s">
        <v>1442</v>
      </c>
      <c r="D16" s="16" t="s">
        <v>1443</v>
      </c>
      <c r="E16" s="16" t="s">
        <v>1471</v>
      </c>
      <c r="F16" s="16" t="s">
        <v>1472</v>
      </c>
      <c r="G16" s="17" t="s">
        <v>1473</v>
      </c>
      <c r="H16" s="16"/>
    </row>
    <row r="17" s="11" customFormat="1" ht="18.75" spans="1:8">
      <c r="A17" s="16"/>
      <c r="B17" s="16"/>
      <c r="C17" s="16"/>
      <c r="D17" s="16"/>
      <c r="E17" s="16" t="s">
        <v>1474</v>
      </c>
      <c r="F17" s="16" t="s">
        <v>1475</v>
      </c>
      <c r="G17" s="19"/>
      <c r="H17" s="16"/>
    </row>
    <row r="18" s="11" customFormat="1" ht="18.75" spans="1:8">
      <c r="A18" s="16"/>
      <c r="B18" s="16"/>
      <c r="C18" s="16"/>
      <c r="D18" s="16" t="s">
        <v>1447</v>
      </c>
      <c r="E18" s="16" t="s">
        <v>1476</v>
      </c>
      <c r="F18" s="20">
        <v>1</v>
      </c>
      <c r="G18" s="19"/>
      <c r="H18" s="16"/>
    </row>
    <row r="19" s="11" customFormat="1" ht="18.75" spans="1:8">
      <c r="A19" s="16"/>
      <c r="B19" s="16"/>
      <c r="C19" s="16"/>
      <c r="D19" s="16" t="s">
        <v>1477</v>
      </c>
      <c r="E19" s="16" t="s">
        <v>1478</v>
      </c>
      <c r="F19" s="20">
        <v>1</v>
      </c>
      <c r="G19" s="19"/>
      <c r="H19" s="16"/>
    </row>
    <row r="20" s="11" customFormat="1" ht="18.75" spans="1:8">
      <c r="A20" s="16"/>
      <c r="B20" s="16"/>
      <c r="C20" s="16"/>
      <c r="D20" s="16" t="s">
        <v>1450</v>
      </c>
      <c r="E20" s="16" t="s">
        <v>1479</v>
      </c>
      <c r="F20" s="16" t="s">
        <v>1480</v>
      </c>
      <c r="G20" s="19"/>
      <c r="H20" s="16"/>
    </row>
    <row r="21" s="11" customFormat="1" ht="18.75" spans="1:8">
      <c r="A21" s="16"/>
      <c r="B21" s="16"/>
      <c r="C21" s="16" t="s">
        <v>1481</v>
      </c>
      <c r="D21" s="16" t="s">
        <v>1482</v>
      </c>
      <c r="E21" s="16" t="s">
        <v>1483</v>
      </c>
      <c r="F21" s="16" t="s">
        <v>1484</v>
      </c>
      <c r="G21" s="19"/>
      <c r="H21" s="16"/>
    </row>
    <row r="22" s="11" customFormat="1" ht="18.75" spans="1:8">
      <c r="A22" s="16"/>
      <c r="B22" s="16"/>
      <c r="C22" s="16"/>
      <c r="D22" s="16" t="s">
        <v>1452</v>
      </c>
      <c r="E22" s="16" t="s">
        <v>1485</v>
      </c>
      <c r="F22" s="20">
        <v>1</v>
      </c>
      <c r="G22" s="19"/>
      <c r="H22" s="16"/>
    </row>
    <row r="23" s="11" customFormat="1" ht="37.5" spans="1:8">
      <c r="A23" s="16"/>
      <c r="B23" s="16"/>
      <c r="C23" s="16" t="s">
        <v>1467</v>
      </c>
      <c r="D23" s="16" t="s">
        <v>1458</v>
      </c>
      <c r="E23" s="16" t="s">
        <v>1486</v>
      </c>
      <c r="F23" s="20" t="s">
        <v>1487</v>
      </c>
      <c r="G23" s="21"/>
      <c r="H23" s="16"/>
    </row>
    <row r="24" s="11" customFormat="1" ht="18.75" spans="1:8">
      <c r="A24" s="16" t="s">
        <v>1488</v>
      </c>
      <c r="B24" s="16" t="s">
        <v>1489</v>
      </c>
      <c r="C24" s="16" t="s">
        <v>1442</v>
      </c>
      <c r="D24" s="16" t="s">
        <v>1443</v>
      </c>
      <c r="E24" s="17" t="s">
        <v>1490</v>
      </c>
      <c r="F24" s="23" t="s">
        <v>1491</v>
      </c>
      <c r="G24" s="17" t="s">
        <v>1492</v>
      </c>
      <c r="H24" s="16"/>
    </row>
    <row r="25" s="11" customFormat="1" ht="18.75" spans="1:8">
      <c r="A25" s="16"/>
      <c r="B25" s="16"/>
      <c r="C25" s="16"/>
      <c r="D25" s="16" t="s">
        <v>1477</v>
      </c>
      <c r="E25" s="17" t="s">
        <v>1493</v>
      </c>
      <c r="F25" s="17" t="s">
        <v>1494</v>
      </c>
      <c r="G25" s="19"/>
      <c r="H25" s="16"/>
    </row>
    <row r="26" s="11" customFormat="1" ht="18.75" spans="1:8">
      <c r="A26" s="16"/>
      <c r="B26" s="16"/>
      <c r="C26" s="16"/>
      <c r="D26" s="16" t="s">
        <v>1450</v>
      </c>
      <c r="E26" s="17" t="s">
        <v>1495</v>
      </c>
      <c r="F26" s="24">
        <v>1</v>
      </c>
      <c r="G26" s="19"/>
      <c r="H26" s="16"/>
    </row>
    <row r="27" s="11" customFormat="1" ht="18.75" spans="1:8">
      <c r="A27" s="16"/>
      <c r="B27" s="16"/>
      <c r="C27" s="16" t="s">
        <v>1481</v>
      </c>
      <c r="D27" s="16" t="s">
        <v>1482</v>
      </c>
      <c r="E27" s="17" t="s">
        <v>1496</v>
      </c>
      <c r="F27" s="17" t="s">
        <v>1497</v>
      </c>
      <c r="G27" s="19"/>
      <c r="H27" s="16"/>
    </row>
    <row r="28" s="11" customFormat="1" ht="18.75" spans="1:8">
      <c r="A28" s="16"/>
      <c r="B28" s="16"/>
      <c r="C28" s="16"/>
      <c r="D28" s="16" t="s">
        <v>1452</v>
      </c>
      <c r="E28" s="17" t="s">
        <v>1498</v>
      </c>
      <c r="F28" s="17" t="s">
        <v>1499</v>
      </c>
      <c r="G28" s="19"/>
      <c r="H28" s="16"/>
    </row>
    <row r="29" s="11" customFormat="1" ht="37.5" spans="1:8">
      <c r="A29" s="16"/>
      <c r="B29" s="16"/>
      <c r="C29" s="16" t="s">
        <v>1467</v>
      </c>
      <c r="D29" s="16" t="s">
        <v>1458</v>
      </c>
      <c r="E29" s="17" t="s">
        <v>1500</v>
      </c>
      <c r="F29" s="20" t="s">
        <v>1468</v>
      </c>
      <c r="G29" s="21"/>
      <c r="H29" s="16"/>
    </row>
    <row r="30" s="11" customFormat="1" ht="18.75" spans="1:8">
      <c r="A30" s="16" t="s">
        <v>1501</v>
      </c>
      <c r="B30" s="16" t="s">
        <v>1502</v>
      </c>
      <c r="C30" s="16" t="s">
        <v>1442</v>
      </c>
      <c r="D30" s="16" t="s">
        <v>1443</v>
      </c>
      <c r="E30" s="16" t="s">
        <v>1503</v>
      </c>
      <c r="F30" s="16" t="s">
        <v>1504</v>
      </c>
      <c r="G30" s="16" t="s">
        <v>1492</v>
      </c>
      <c r="H30" s="16"/>
    </row>
    <row r="31" s="11" customFormat="1" ht="18.75" spans="1:8">
      <c r="A31" s="16"/>
      <c r="B31" s="16"/>
      <c r="C31" s="16"/>
      <c r="D31" s="16"/>
      <c r="E31" s="16" t="s">
        <v>1505</v>
      </c>
      <c r="F31" s="16" t="s">
        <v>1506</v>
      </c>
      <c r="G31" s="16"/>
      <c r="H31" s="16"/>
    </row>
    <row r="32" s="11" customFormat="1" ht="18.75" spans="1:8">
      <c r="A32" s="16"/>
      <c r="B32" s="16"/>
      <c r="C32" s="16"/>
      <c r="D32" s="16" t="s">
        <v>1477</v>
      </c>
      <c r="E32" s="16" t="s">
        <v>1493</v>
      </c>
      <c r="F32" s="16" t="s">
        <v>1494</v>
      </c>
      <c r="G32" s="16"/>
      <c r="H32" s="16"/>
    </row>
    <row r="33" s="11" customFormat="1" ht="18.75" spans="1:8">
      <c r="A33" s="16"/>
      <c r="B33" s="16"/>
      <c r="C33" s="16"/>
      <c r="D33" s="16" t="s">
        <v>1450</v>
      </c>
      <c r="E33" s="16" t="s">
        <v>1495</v>
      </c>
      <c r="F33" s="20">
        <v>1</v>
      </c>
      <c r="G33" s="16"/>
      <c r="H33" s="16"/>
    </row>
    <row r="34" s="11" customFormat="1" ht="18.75" spans="1:8">
      <c r="A34" s="16"/>
      <c r="B34" s="16"/>
      <c r="C34" s="16" t="s">
        <v>1481</v>
      </c>
      <c r="D34" s="16" t="s">
        <v>1507</v>
      </c>
      <c r="E34" s="16" t="s">
        <v>1508</v>
      </c>
      <c r="F34" s="16" t="s">
        <v>1509</v>
      </c>
      <c r="G34" s="16"/>
      <c r="H34" s="16"/>
    </row>
    <row r="35" s="11" customFormat="1" ht="18.75" spans="1:8">
      <c r="A35" s="16"/>
      <c r="B35" s="16"/>
      <c r="C35" s="16" t="s">
        <v>1481</v>
      </c>
      <c r="D35" s="16" t="s">
        <v>1455</v>
      </c>
      <c r="E35" s="16" t="s">
        <v>1510</v>
      </c>
      <c r="F35" s="20" t="s">
        <v>1511</v>
      </c>
      <c r="G35" s="16"/>
      <c r="H35" s="16"/>
    </row>
    <row r="36" s="11" customFormat="1" ht="37.5" spans="1:8">
      <c r="A36" s="16"/>
      <c r="B36" s="16"/>
      <c r="C36" s="16" t="s">
        <v>1467</v>
      </c>
      <c r="D36" s="16" t="s">
        <v>1458</v>
      </c>
      <c r="E36" s="16" t="s">
        <v>1512</v>
      </c>
      <c r="F36" s="20" t="s">
        <v>1487</v>
      </c>
      <c r="G36" s="16"/>
      <c r="H36" s="16"/>
    </row>
    <row r="37" s="11" customFormat="1" ht="18.75" spans="1:8">
      <c r="A37" s="16" t="s">
        <v>1513</v>
      </c>
      <c r="B37" s="16" t="s">
        <v>1514</v>
      </c>
      <c r="C37" s="16" t="s">
        <v>1442</v>
      </c>
      <c r="D37" s="16" t="s">
        <v>1443</v>
      </c>
      <c r="E37" s="16" t="s">
        <v>1515</v>
      </c>
      <c r="F37" s="16" t="s">
        <v>1516</v>
      </c>
      <c r="G37" s="17" t="s">
        <v>1517</v>
      </c>
      <c r="H37" s="16"/>
    </row>
    <row r="38" s="11" customFormat="1" ht="18.75" spans="1:8">
      <c r="A38" s="16"/>
      <c r="B38" s="16"/>
      <c r="C38" s="16"/>
      <c r="D38" s="16" t="s">
        <v>1447</v>
      </c>
      <c r="E38" s="16" t="s">
        <v>1518</v>
      </c>
      <c r="F38" s="16" t="s">
        <v>1519</v>
      </c>
      <c r="G38" s="19"/>
      <c r="H38" s="16"/>
    </row>
    <row r="39" s="11" customFormat="1" ht="18.75" spans="1:8">
      <c r="A39" s="16"/>
      <c r="B39" s="16"/>
      <c r="C39" s="16" t="s">
        <v>1481</v>
      </c>
      <c r="D39" s="16" t="s">
        <v>1455</v>
      </c>
      <c r="E39" s="16" t="s">
        <v>1520</v>
      </c>
      <c r="F39" s="16" t="s">
        <v>1521</v>
      </c>
      <c r="G39" s="21"/>
      <c r="H39" s="16"/>
    </row>
  </sheetData>
  <mergeCells count="32">
    <mergeCell ref="A1:H1"/>
    <mergeCell ref="A5:A11"/>
    <mergeCell ref="A12:A15"/>
    <mergeCell ref="A16:A23"/>
    <mergeCell ref="A24:A29"/>
    <mergeCell ref="A30:A36"/>
    <mergeCell ref="A37:A39"/>
    <mergeCell ref="B5:B11"/>
    <mergeCell ref="B12:B15"/>
    <mergeCell ref="B16:B23"/>
    <mergeCell ref="B24:B29"/>
    <mergeCell ref="B30:B36"/>
    <mergeCell ref="B37:B39"/>
    <mergeCell ref="C5:C11"/>
    <mergeCell ref="C12:C13"/>
    <mergeCell ref="C14:C15"/>
    <mergeCell ref="C16:C20"/>
    <mergeCell ref="C21:C22"/>
    <mergeCell ref="C24:C26"/>
    <mergeCell ref="C27:C28"/>
    <mergeCell ref="C30:C33"/>
    <mergeCell ref="C37:C38"/>
    <mergeCell ref="D10:D11"/>
    <mergeCell ref="D14:D15"/>
    <mergeCell ref="D16:D17"/>
    <mergeCell ref="D30:D31"/>
    <mergeCell ref="G5:G11"/>
    <mergeCell ref="G12:G15"/>
    <mergeCell ref="G16:G23"/>
    <mergeCell ref="G24:G29"/>
    <mergeCell ref="G30:G36"/>
    <mergeCell ref="G37:G39"/>
  </mergeCells>
  <pageMargins left="0.75" right="0.75" top="1" bottom="1" header="0.509027777777778" footer="0.509027777777778"/>
  <pageSetup paperSize="9" scale="78"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6"/>
  <sheetViews>
    <sheetView workbookViewId="0">
      <selection activeCell="J5" sqref="J5"/>
    </sheetView>
  </sheetViews>
  <sheetFormatPr defaultColWidth="9" defaultRowHeight="13.5" outlineLevelRow="5" outlineLevelCol="1"/>
  <cols>
    <col min="1" max="1" width="20.25" style="1" customWidth="1"/>
    <col min="2" max="2" width="64" style="1" customWidth="1"/>
    <col min="3" max="16384" width="9" style="1"/>
  </cols>
  <sheetData>
    <row r="1" ht="32" customHeight="1" spans="1:2">
      <c r="A1" s="2" t="s">
        <v>1522</v>
      </c>
      <c r="B1" s="2"/>
    </row>
    <row r="3" ht="40" customHeight="1" spans="1:2">
      <c r="A3" s="3" t="s">
        <v>1523</v>
      </c>
      <c r="B3" s="4" t="s">
        <v>1524</v>
      </c>
    </row>
    <row r="4" ht="120" customHeight="1" spans="1:2">
      <c r="A4" s="5" t="s">
        <v>1525</v>
      </c>
      <c r="B4" s="6" t="s">
        <v>1526</v>
      </c>
    </row>
    <row r="5" ht="120" customHeight="1" spans="1:2">
      <c r="A5" s="5" t="s">
        <v>1527</v>
      </c>
      <c r="B5" s="6" t="s">
        <v>1528</v>
      </c>
    </row>
    <row r="6" ht="120" customHeight="1" spans="1:2">
      <c r="A6" s="5" t="s">
        <v>1529</v>
      </c>
      <c r="B6" s="6" t="s">
        <v>1530</v>
      </c>
    </row>
  </sheetData>
  <mergeCells count="1">
    <mergeCell ref="A1:B1"/>
  </mergeCells>
  <conditionalFormatting sqref="B4">
    <cfRule type="expression" dxfId="198" priority="3" stopIfTrue="1">
      <formula>"len($A:$A)=3"</formula>
    </cfRule>
  </conditionalFormatting>
  <conditionalFormatting sqref="B5">
    <cfRule type="expression" dxfId="199" priority="2" stopIfTrue="1">
      <formula>"len($A:$A)=3"</formula>
    </cfRule>
  </conditionalFormatting>
  <conditionalFormatting sqref="A6">
    <cfRule type="expression" dxfId="200" priority="4" stopIfTrue="1">
      <formula>"len($A:$A)=3"</formula>
    </cfRule>
  </conditionalFormatting>
  <conditionalFormatting sqref="B6">
    <cfRule type="expression" dxfId="201" priority="1" stopIfTrue="1">
      <formula>"len($A:$A)=3"</formula>
    </cfRule>
  </conditionalFormatting>
  <conditionalFormatting sqref="A4:A13">
    <cfRule type="expression" dxfId="202" priority="6" stopIfTrue="1">
      <formula>"len($A:$A)=3"</formula>
    </cfRule>
  </conditionalFormatting>
  <pageMargins left="0.75" right="0.75" top="1" bottom="1" header="0.509027777777778" footer="0.5090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294"/>
  <sheetViews>
    <sheetView showZeros="0" view="pageBreakPreview" zoomScaleNormal="100" zoomScaleSheetLayoutView="100" workbookViewId="0">
      <pane xSplit="1" ySplit="3" topLeftCell="B1225" activePane="bottomRight" state="frozen"/>
      <selection/>
      <selection pane="topRight"/>
      <selection pane="bottomLeft"/>
      <selection pane="bottomRight" activeCell="C16" sqref="C16"/>
    </sheetView>
  </sheetViews>
  <sheetFormatPr defaultColWidth="9" defaultRowHeight="14.25" outlineLevelCol="3"/>
  <cols>
    <col min="1" max="1" width="44.5083333333333" style="135" customWidth="1"/>
    <col min="2" max="3" width="21.625" style="135" customWidth="1"/>
    <col min="4" max="4" width="21.625" style="318" customWidth="1"/>
    <col min="5" max="16384" width="9" style="135"/>
  </cols>
  <sheetData>
    <row r="1" s="167" customFormat="1" ht="45" customHeight="1" spans="1:4">
      <c r="A1" s="258" t="s">
        <v>77</v>
      </c>
      <c r="B1" s="258"/>
      <c r="C1" s="258"/>
      <c r="D1" s="258"/>
    </row>
    <row r="2" s="167" customFormat="1" ht="20.1" customHeight="1" spans="1:4">
      <c r="A2" s="319"/>
      <c r="B2" s="260"/>
      <c r="C2" s="320"/>
      <c r="D2" s="320" t="s">
        <v>1</v>
      </c>
    </row>
    <row r="3" s="316" customFormat="1" ht="39" customHeight="1" spans="1:4">
      <c r="A3" s="262" t="s">
        <v>2</v>
      </c>
      <c r="B3" s="153" t="s">
        <v>78</v>
      </c>
      <c r="C3" s="153" t="s">
        <v>4</v>
      </c>
      <c r="D3" s="153" t="s">
        <v>79</v>
      </c>
    </row>
    <row r="4" ht="25" customHeight="1" spans="1:4">
      <c r="A4" s="321" t="s">
        <v>42</v>
      </c>
      <c r="B4" s="322">
        <f>SUM(B5,B17,B26,B37,B48,B59,B70,B82,B91,B104,B114,B123,B134,B147,B154,B162,B168,B175,B182,B189,B196,B203,B211,B217,B223,B230,B245)</f>
        <v>19941</v>
      </c>
      <c r="C4" s="322">
        <f>SUM(C5,C17,C26,C37,C48,C59,C70,C82,C91,C104,C114,C123,C134,C147,C154,C162,C168,C175,C182,C189,C196,C203,C211,C217,C223,C230,C245)</f>
        <v>18971.5</v>
      </c>
      <c r="D4" s="323">
        <f t="shared" ref="D4:D67" si="0">IF(C4&lt;&gt;0,IF((C4/B4-1)&lt;-30%,"",IF((C4/B4-1)&gt;150%,"",C4/B4-1)),"")</f>
        <v>-0.0486184243518379</v>
      </c>
    </row>
    <row r="5" ht="25" customHeight="1" spans="1:4">
      <c r="A5" s="321" t="s">
        <v>80</v>
      </c>
      <c r="B5" s="322">
        <f>SUM(B6:B16)</f>
        <v>1251</v>
      </c>
      <c r="C5" s="322">
        <f>SUM(C6:C16)</f>
        <v>1243.5</v>
      </c>
      <c r="D5" s="323">
        <f t="shared" si="0"/>
        <v>-0.00599520383693042</v>
      </c>
    </row>
    <row r="6" ht="25" customHeight="1" spans="1:4">
      <c r="A6" s="324" t="s">
        <v>81</v>
      </c>
      <c r="B6" s="325">
        <v>949</v>
      </c>
      <c r="C6" s="326">
        <v>954</v>
      </c>
      <c r="D6" s="323">
        <f t="shared" si="0"/>
        <v>0.00526870389884082</v>
      </c>
    </row>
    <row r="7" ht="25" customHeight="1" spans="1:4">
      <c r="A7" s="324" t="s">
        <v>82</v>
      </c>
      <c r="B7" s="325">
        <v>155</v>
      </c>
      <c r="C7" s="326">
        <v>147</v>
      </c>
      <c r="D7" s="323">
        <f t="shared" si="0"/>
        <v>-0.0516129032258065</v>
      </c>
    </row>
    <row r="8" ht="25" customHeight="1" spans="1:4">
      <c r="A8" s="324" t="s">
        <v>83</v>
      </c>
      <c r="B8" s="325">
        <v>0</v>
      </c>
      <c r="C8" s="326"/>
      <c r="D8" s="323" t="str">
        <f t="shared" si="0"/>
        <v/>
      </c>
    </row>
    <row r="9" ht="25" customHeight="1" spans="1:4">
      <c r="A9" s="324" t="s">
        <v>84</v>
      </c>
      <c r="B9" s="325">
        <v>125</v>
      </c>
      <c r="C9" s="326">
        <v>117.5</v>
      </c>
      <c r="D9" s="323">
        <f t="shared" si="0"/>
        <v>-0.0600000000000001</v>
      </c>
    </row>
    <row r="10" ht="25" customHeight="1" spans="1:4">
      <c r="A10" s="324" t="s">
        <v>85</v>
      </c>
      <c r="B10" s="325">
        <v>0</v>
      </c>
      <c r="C10" s="326"/>
      <c r="D10" s="323" t="str">
        <f t="shared" si="0"/>
        <v/>
      </c>
    </row>
    <row r="11" ht="25" customHeight="1" spans="1:4">
      <c r="A11" s="324" t="s">
        <v>86</v>
      </c>
      <c r="B11" s="325">
        <v>0</v>
      </c>
      <c r="C11" s="326"/>
      <c r="D11" s="323" t="str">
        <f t="shared" si="0"/>
        <v/>
      </c>
    </row>
    <row r="12" ht="25" customHeight="1" spans="1:4">
      <c r="A12" s="324" t="s">
        <v>87</v>
      </c>
      <c r="B12" s="325">
        <v>0</v>
      </c>
      <c r="C12" s="326"/>
      <c r="D12" s="323" t="str">
        <f t="shared" si="0"/>
        <v/>
      </c>
    </row>
    <row r="13" ht="25" customHeight="1" spans="1:4">
      <c r="A13" s="324" t="s">
        <v>88</v>
      </c>
      <c r="B13" s="325">
        <v>0</v>
      </c>
      <c r="C13" s="326">
        <v>5</v>
      </c>
      <c r="D13" s="323"/>
    </row>
    <row r="14" ht="25" customHeight="1" spans="1:4">
      <c r="A14" s="324" t="s">
        <v>89</v>
      </c>
      <c r="B14" s="325">
        <v>0</v>
      </c>
      <c r="C14" s="326"/>
      <c r="D14" s="323" t="str">
        <f t="shared" si="0"/>
        <v/>
      </c>
    </row>
    <row r="15" ht="25" customHeight="1" spans="1:4">
      <c r="A15" s="324" t="s">
        <v>90</v>
      </c>
      <c r="B15" s="325">
        <v>0</v>
      </c>
      <c r="C15" s="326"/>
      <c r="D15" s="323" t="str">
        <f t="shared" si="0"/>
        <v/>
      </c>
    </row>
    <row r="16" ht="25" customHeight="1" spans="1:4">
      <c r="A16" s="324" t="s">
        <v>91</v>
      </c>
      <c r="B16" s="325">
        <v>22</v>
      </c>
      <c r="C16" s="326">
        <v>20</v>
      </c>
      <c r="D16" s="323">
        <f t="shared" si="0"/>
        <v>-0.0909090909090909</v>
      </c>
    </row>
    <row r="17" ht="25" customHeight="1" spans="1:4">
      <c r="A17" s="321" t="s">
        <v>92</v>
      </c>
      <c r="B17" s="322">
        <f>SUM(B18:B25)</f>
        <v>852</v>
      </c>
      <c r="C17" s="322">
        <f>SUM(C18:C25)</f>
        <v>836</v>
      </c>
      <c r="D17" s="323">
        <f t="shared" si="0"/>
        <v>-0.0187793427230047</v>
      </c>
    </row>
    <row r="18" ht="25" customHeight="1" spans="1:4">
      <c r="A18" s="324" t="s">
        <v>81</v>
      </c>
      <c r="B18" s="325">
        <v>631</v>
      </c>
      <c r="C18" s="326">
        <v>637</v>
      </c>
      <c r="D18" s="323">
        <f t="shared" si="0"/>
        <v>0.00950871632329631</v>
      </c>
    </row>
    <row r="19" ht="25" customHeight="1" spans="1:4">
      <c r="A19" s="324" t="s">
        <v>82</v>
      </c>
      <c r="B19" s="325">
        <v>146</v>
      </c>
      <c r="C19" s="326">
        <v>145</v>
      </c>
      <c r="D19" s="323">
        <f t="shared" si="0"/>
        <v>-0.00684931506849318</v>
      </c>
    </row>
    <row r="20" ht="25" customHeight="1" spans="1:4">
      <c r="A20" s="324" t="s">
        <v>83</v>
      </c>
      <c r="B20" s="325">
        <v>0</v>
      </c>
      <c r="C20" s="326"/>
      <c r="D20" s="323" t="str">
        <f t="shared" si="0"/>
        <v/>
      </c>
    </row>
    <row r="21" ht="25" customHeight="1" spans="1:4">
      <c r="A21" s="324" t="s">
        <v>93</v>
      </c>
      <c r="B21" s="325">
        <v>60</v>
      </c>
      <c r="C21" s="326">
        <v>54</v>
      </c>
      <c r="D21" s="323">
        <f t="shared" si="0"/>
        <v>-0.1</v>
      </c>
    </row>
    <row r="22" ht="25" customHeight="1" spans="1:4">
      <c r="A22" s="324" t="s">
        <v>94</v>
      </c>
      <c r="B22" s="325">
        <v>0</v>
      </c>
      <c r="C22" s="326"/>
      <c r="D22" s="323" t="str">
        <f t="shared" si="0"/>
        <v/>
      </c>
    </row>
    <row r="23" ht="25" customHeight="1" spans="1:4">
      <c r="A23" s="324" t="s">
        <v>95</v>
      </c>
      <c r="B23" s="325">
        <v>0</v>
      </c>
      <c r="C23" s="326"/>
      <c r="D23" s="323" t="str">
        <f t="shared" si="0"/>
        <v/>
      </c>
    </row>
    <row r="24" ht="25" customHeight="1" spans="1:4">
      <c r="A24" s="324" t="s">
        <v>90</v>
      </c>
      <c r="B24" s="325">
        <v>0</v>
      </c>
      <c r="C24" s="326"/>
      <c r="D24" s="323" t="str">
        <f t="shared" si="0"/>
        <v/>
      </c>
    </row>
    <row r="25" ht="25" customHeight="1" spans="1:4">
      <c r="A25" s="324" t="s">
        <v>96</v>
      </c>
      <c r="B25" s="325">
        <v>15</v>
      </c>
      <c r="C25" s="325"/>
      <c r="D25" s="323" t="str">
        <f t="shared" si="0"/>
        <v/>
      </c>
    </row>
    <row r="26" ht="25" customHeight="1" spans="1:4">
      <c r="A26" s="327" t="s">
        <v>97</v>
      </c>
      <c r="B26" s="322">
        <f>SUM(B27:B36)</f>
        <v>6052</v>
      </c>
      <c r="C26" s="322">
        <f>SUM(C27:C36)</f>
        <v>6430</v>
      </c>
      <c r="D26" s="323">
        <f t="shared" si="0"/>
        <v>0.0624586913417051</v>
      </c>
    </row>
    <row r="27" ht="25" customHeight="1" spans="1:4">
      <c r="A27" s="324" t="s">
        <v>81</v>
      </c>
      <c r="B27" s="326">
        <v>2190</v>
      </c>
      <c r="C27" s="326">
        <v>4632</v>
      </c>
      <c r="D27" s="323">
        <f t="shared" si="0"/>
        <v>1.11506849315069</v>
      </c>
    </row>
    <row r="28" ht="25" customHeight="1" spans="1:4">
      <c r="A28" s="324" t="s">
        <v>82</v>
      </c>
      <c r="B28" s="326">
        <v>2194</v>
      </c>
      <c r="C28" s="326">
        <v>1100</v>
      </c>
      <c r="D28" s="323" t="str">
        <f t="shared" si="0"/>
        <v/>
      </c>
    </row>
    <row r="29" ht="25" customHeight="1" spans="1:4">
      <c r="A29" s="324" t="s">
        <v>83</v>
      </c>
      <c r="B29" s="326">
        <v>0</v>
      </c>
      <c r="C29" s="326"/>
      <c r="D29" s="323" t="str">
        <f t="shared" si="0"/>
        <v/>
      </c>
    </row>
    <row r="30" ht="25" customHeight="1" spans="1:4">
      <c r="A30" s="324" t="s">
        <v>98</v>
      </c>
      <c r="B30" s="326">
        <v>0</v>
      </c>
      <c r="C30" s="326"/>
      <c r="D30" s="323" t="str">
        <f t="shared" si="0"/>
        <v/>
      </c>
    </row>
    <row r="31" ht="25" customHeight="1" spans="1:4">
      <c r="A31" s="324" t="s">
        <v>99</v>
      </c>
      <c r="B31" s="326">
        <v>0</v>
      </c>
      <c r="C31" s="326"/>
      <c r="D31" s="323" t="str">
        <f t="shared" si="0"/>
        <v/>
      </c>
    </row>
    <row r="32" ht="25" customHeight="1" spans="1:4">
      <c r="A32" s="324" t="s">
        <v>100</v>
      </c>
      <c r="B32" s="326">
        <v>0</v>
      </c>
      <c r="C32" s="326"/>
      <c r="D32" s="323" t="str">
        <f t="shared" si="0"/>
        <v/>
      </c>
    </row>
    <row r="33" ht="25" customHeight="1" spans="1:4">
      <c r="A33" s="324" t="s">
        <v>101</v>
      </c>
      <c r="B33" s="326">
        <v>6</v>
      </c>
      <c r="C33" s="326">
        <v>5</v>
      </c>
      <c r="D33" s="323">
        <f t="shared" si="0"/>
        <v>-0.166666666666667</v>
      </c>
    </row>
    <row r="34" ht="25" customHeight="1" spans="1:4">
      <c r="A34" s="324" t="s">
        <v>102</v>
      </c>
      <c r="B34" s="326">
        <v>0</v>
      </c>
      <c r="C34" s="326"/>
      <c r="D34" s="323" t="str">
        <f t="shared" si="0"/>
        <v/>
      </c>
    </row>
    <row r="35" ht="25" customHeight="1" spans="1:4">
      <c r="A35" s="324" t="s">
        <v>90</v>
      </c>
      <c r="B35" s="326">
        <v>1172</v>
      </c>
      <c r="C35" s="326">
        <v>413</v>
      </c>
      <c r="D35" s="323" t="str">
        <f t="shared" si="0"/>
        <v/>
      </c>
    </row>
    <row r="36" ht="42" customHeight="1" spans="1:4">
      <c r="A36" s="324" t="s">
        <v>103</v>
      </c>
      <c r="B36" s="326">
        <v>490</v>
      </c>
      <c r="C36" s="326">
        <v>280</v>
      </c>
      <c r="D36" s="323" t="str">
        <f t="shared" si="0"/>
        <v/>
      </c>
    </row>
    <row r="37" ht="25" customHeight="1" spans="1:4">
      <c r="A37" s="321" t="s">
        <v>104</v>
      </c>
      <c r="B37" s="328">
        <f>SUM(B38:B47)</f>
        <v>685</v>
      </c>
      <c r="C37" s="328">
        <f>SUM(C38:C47)</f>
        <v>564</v>
      </c>
      <c r="D37" s="323">
        <f t="shared" si="0"/>
        <v>-0.176642335766423</v>
      </c>
    </row>
    <row r="38" ht="25" customHeight="1" spans="1:4">
      <c r="A38" s="324" t="s">
        <v>81</v>
      </c>
      <c r="B38" s="329">
        <v>321</v>
      </c>
      <c r="C38" s="330">
        <v>449</v>
      </c>
      <c r="D38" s="323">
        <f t="shared" si="0"/>
        <v>0.398753894080997</v>
      </c>
    </row>
    <row r="39" ht="25" customHeight="1" spans="1:4">
      <c r="A39" s="324" t="s">
        <v>82</v>
      </c>
      <c r="B39" s="325">
        <v>24</v>
      </c>
      <c r="C39" s="326"/>
      <c r="D39" s="323" t="str">
        <f t="shared" si="0"/>
        <v/>
      </c>
    </row>
    <row r="40" ht="25" customHeight="1" spans="1:4">
      <c r="A40" s="324" t="s">
        <v>83</v>
      </c>
      <c r="B40" s="325">
        <v>0</v>
      </c>
      <c r="C40" s="326"/>
      <c r="D40" s="323" t="str">
        <f t="shared" si="0"/>
        <v/>
      </c>
    </row>
    <row r="41" ht="25" customHeight="1" spans="1:4">
      <c r="A41" s="324" t="s">
        <v>105</v>
      </c>
      <c r="B41" s="325">
        <v>0</v>
      </c>
      <c r="C41" s="326"/>
      <c r="D41" s="323" t="str">
        <f t="shared" si="0"/>
        <v/>
      </c>
    </row>
    <row r="42" ht="25" customHeight="1" spans="1:4">
      <c r="A42" s="324" t="s">
        <v>106</v>
      </c>
      <c r="B42" s="325">
        <v>0</v>
      </c>
      <c r="C42" s="326"/>
      <c r="D42" s="323" t="str">
        <f t="shared" si="0"/>
        <v/>
      </c>
    </row>
    <row r="43" ht="25" customHeight="1" spans="1:4">
      <c r="A43" s="324" t="s">
        <v>107</v>
      </c>
      <c r="B43" s="325">
        <v>240</v>
      </c>
      <c r="C43" s="326">
        <v>50</v>
      </c>
      <c r="D43" s="323" t="str">
        <f t="shared" si="0"/>
        <v/>
      </c>
    </row>
    <row r="44" ht="25" customHeight="1" spans="1:4">
      <c r="A44" s="324" t="s">
        <v>108</v>
      </c>
      <c r="B44" s="325">
        <v>0</v>
      </c>
      <c r="C44" s="326"/>
      <c r="D44" s="323" t="str">
        <f t="shared" si="0"/>
        <v/>
      </c>
    </row>
    <row r="45" ht="25" customHeight="1" spans="1:4">
      <c r="A45" s="324" t="s">
        <v>109</v>
      </c>
      <c r="B45" s="325">
        <v>0</v>
      </c>
      <c r="C45" s="326">
        <v>15</v>
      </c>
      <c r="D45" s="323"/>
    </row>
    <row r="46" ht="25" customHeight="1" spans="1:4">
      <c r="A46" s="324" t="s">
        <v>90</v>
      </c>
      <c r="B46" s="325">
        <v>0</v>
      </c>
      <c r="C46" s="326"/>
      <c r="D46" s="323" t="str">
        <f t="shared" si="0"/>
        <v/>
      </c>
    </row>
    <row r="47" ht="25" customHeight="1" spans="1:4">
      <c r="A47" s="324" t="s">
        <v>110</v>
      </c>
      <c r="B47" s="325">
        <v>100</v>
      </c>
      <c r="C47" s="326">
        <v>50</v>
      </c>
      <c r="D47" s="323" t="str">
        <f t="shared" si="0"/>
        <v/>
      </c>
    </row>
    <row r="48" ht="25" customHeight="1" spans="1:4">
      <c r="A48" s="321" t="s">
        <v>111</v>
      </c>
      <c r="B48" s="331">
        <f>SUM(B49:B58)</f>
        <v>523</v>
      </c>
      <c r="C48" s="331">
        <f>SUM(C49:C58)</f>
        <v>437</v>
      </c>
      <c r="D48" s="323">
        <f t="shared" si="0"/>
        <v>-0.164435946462715</v>
      </c>
    </row>
    <row r="49" ht="25" customHeight="1" spans="1:4">
      <c r="A49" s="324" t="s">
        <v>81</v>
      </c>
      <c r="B49" s="329">
        <v>408</v>
      </c>
      <c r="C49" s="330">
        <v>298</v>
      </c>
      <c r="D49" s="323">
        <f t="shared" si="0"/>
        <v>-0.269607843137255</v>
      </c>
    </row>
    <row r="50" ht="25" customHeight="1" spans="1:4">
      <c r="A50" s="324" t="s">
        <v>82</v>
      </c>
      <c r="B50" s="325">
        <v>10</v>
      </c>
      <c r="C50" s="326">
        <v>65</v>
      </c>
      <c r="D50" s="323" t="str">
        <f t="shared" si="0"/>
        <v/>
      </c>
    </row>
    <row r="51" ht="25" customHeight="1" spans="1:4">
      <c r="A51" s="324" t="s">
        <v>83</v>
      </c>
      <c r="B51" s="325">
        <v>0</v>
      </c>
      <c r="C51" s="326"/>
      <c r="D51" s="323" t="str">
        <f t="shared" si="0"/>
        <v/>
      </c>
    </row>
    <row r="52" ht="25" customHeight="1" spans="1:4">
      <c r="A52" s="324" t="s">
        <v>112</v>
      </c>
      <c r="B52" s="325">
        <v>0</v>
      </c>
      <c r="C52" s="326"/>
      <c r="D52" s="323" t="str">
        <f t="shared" si="0"/>
        <v/>
      </c>
    </row>
    <row r="53" ht="25" customHeight="1" spans="1:4">
      <c r="A53" s="324" t="s">
        <v>113</v>
      </c>
      <c r="B53" s="325">
        <v>0</v>
      </c>
      <c r="C53" s="326"/>
      <c r="D53" s="323" t="str">
        <f t="shared" si="0"/>
        <v/>
      </c>
    </row>
    <row r="54" ht="25" customHeight="1" spans="1:4">
      <c r="A54" s="324" t="s">
        <v>114</v>
      </c>
      <c r="B54" s="325">
        <v>0</v>
      </c>
      <c r="C54" s="326"/>
      <c r="D54" s="323" t="str">
        <f t="shared" si="0"/>
        <v/>
      </c>
    </row>
    <row r="55" ht="25" customHeight="1" spans="1:4">
      <c r="A55" s="324" t="s">
        <v>115</v>
      </c>
      <c r="B55" s="325">
        <v>34</v>
      </c>
      <c r="C55" s="326"/>
      <c r="D55" s="323" t="str">
        <f t="shared" si="0"/>
        <v/>
      </c>
    </row>
    <row r="56" ht="25" customHeight="1" spans="1:4">
      <c r="A56" s="324" t="s">
        <v>116</v>
      </c>
      <c r="B56" s="325">
        <v>0</v>
      </c>
      <c r="C56" s="326"/>
      <c r="D56" s="323" t="str">
        <f t="shared" si="0"/>
        <v/>
      </c>
    </row>
    <row r="57" ht="25" customHeight="1" spans="1:4">
      <c r="A57" s="324" t="s">
        <v>90</v>
      </c>
      <c r="B57" s="325">
        <v>51</v>
      </c>
      <c r="C57" s="326">
        <v>44</v>
      </c>
      <c r="D57" s="323">
        <f t="shared" si="0"/>
        <v>-0.137254901960784</v>
      </c>
    </row>
    <row r="58" ht="25" customHeight="1" spans="1:4">
      <c r="A58" s="324" t="s">
        <v>117</v>
      </c>
      <c r="B58" s="325">
        <v>20</v>
      </c>
      <c r="C58" s="326">
        <v>30</v>
      </c>
      <c r="D58" s="323">
        <f t="shared" si="0"/>
        <v>0.5</v>
      </c>
    </row>
    <row r="59" ht="25" customHeight="1" spans="1:4">
      <c r="A59" s="321" t="s">
        <v>118</v>
      </c>
      <c r="B59" s="328">
        <f>SUM(B60:B69)</f>
        <v>1558</v>
      </c>
      <c r="C59" s="328">
        <f>SUM(C60:C69)</f>
        <v>1288</v>
      </c>
      <c r="D59" s="323">
        <f t="shared" si="0"/>
        <v>-0.173299101412067</v>
      </c>
    </row>
    <row r="60" ht="25" customHeight="1" spans="1:4">
      <c r="A60" s="324" t="s">
        <v>81</v>
      </c>
      <c r="B60" s="329">
        <v>1226</v>
      </c>
      <c r="C60" s="330">
        <v>995</v>
      </c>
      <c r="D60" s="323">
        <f t="shared" si="0"/>
        <v>-0.188417618270799</v>
      </c>
    </row>
    <row r="61" ht="25" customHeight="1" spans="1:4">
      <c r="A61" s="324" t="s">
        <v>82</v>
      </c>
      <c r="B61" s="325">
        <v>272</v>
      </c>
      <c r="C61" s="326">
        <v>234</v>
      </c>
      <c r="D61" s="323">
        <f t="shared" si="0"/>
        <v>-0.139705882352941</v>
      </c>
    </row>
    <row r="62" ht="25" customHeight="1" spans="1:4">
      <c r="A62" s="324" t="s">
        <v>83</v>
      </c>
      <c r="B62" s="325">
        <v>0</v>
      </c>
      <c r="C62" s="326"/>
      <c r="D62" s="323" t="str">
        <f t="shared" si="0"/>
        <v/>
      </c>
    </row>
    <row r="63" ht="25" customHeight="1" spans="1:4">
      <c r="A63" s="324" t="s">
        <v>119</v>
      </c>
      <c r="B63" s="325">
        <v>0</v>
      </c>
      <c r="C63" s="326"/>
      <c r="D63" s="323" t="str">
        <f t="shared" si="0"/>
        <v/>
      </c>
    </row>
    <row r="64" ht="25" customHeight="1" spans="1:4">
      <c r="A64" s="324" t="s">
        <v>120</v>
      </c>
      <c r="B64" s="325">
        <v>54</v>
      </c>
      <c r="C64" s="326">
        <v>54</v>
      </c>
      <c r="D64" s="323">
        <f t="shared" si="0"/>
        <v>0</v>
      </c>
    </row>
    <row r="65" ht="25" customHeight="1" spans="1:4">
      <c r="A65" s="324" t="s">
        <v>121</v>
      </c>
      <c r="B65" s="325">
        <v>0</v>
      </c>
      <c r="C65" s="326"/>
      <c r="D65" s="323" t="str">
        <f t="shared" si="0"/>
        <v/>
      </c>
    </row>
    <row r="66" ht="25" customHeight="1" spans="1:4">
      <c r="A66" s="324" t="s">
        <v>122</v>
      </c>
      <c r="B66" s="325">
        <v>0</v>
      </c>
      <c r="C66" s="326"/>
      <c r="D66" s="323" t="str">
        <f t="shared" si="0"/>
        <v/>
      </c>
    </row>
    <row r="67" ht="25" customHeight="1" spans="1:4">
      <c r="A67" s="324" t="s">
        <v>123</v>
      </c>
      <c r="B67" s="325">
        <v>0</v>
      </c>
      <c r="C67" s="326"/>
      <c r="D67" s="323" t="str">
        <f t="shared" si="0"/>
        <v/>
      </c>
    </row>
    <row r="68" ht="25" customHeight="1" spans="1:4">
      <c r="A68" s="324" t="s">
        <v>90</v>
      </c>
      <c r="B68" s="325">
        <v>0</v>
      </c>
      <c r="C68" s="326"/>
      <c r="D68" s="323" t="str">
        <f t="shared" ref="D68:D131" si="1">IF(C68&lt;&gt;0,IF((C68/B68-1)&lt;-30%,"",IF((C68/B68-1)&gt;150%,"",C68/B68-1)),"")</f>
        <v/>
      </c>
    </row>
    <row r="69" ht="25" customHeight="1" spans="1:4">
      <c r="A69" s="324" t="s">
        <v>124</v>
      </c>
      <c r="B69" s="325">
        <v>6</v>
      </c>
      <c r="C69" s="326">
        <v>5</v>
      </c>
      <c r="D69" s="323">
        <f t="shared" si="1"/>
        <v>-0.166666666666667</v>
      </c>
    </row>
    <row r="70" ht="25" customHeight="1" spans="1:4">
      <c r="A70" s="321" t="s">
        <v>125</v>
      </c>
      <c r="B70" s="328">
        <f>SUM(B71:B81)</f>
        <v>570</v>
      </c>
      <c r="C70" s="328">
        <f>SUM(C71:C81)</f>
        <v>135</v>
      </c>
      <c r="D70" s="323" t="str">
        <f t="shared" si="1"/>
        <v/>
      </c>
    </row>
    <row r="71" ht="25" customHeight="1" spans="1:4">
      <c r="A71" s="324" t="s">
        <v>81</v>
      </c>
      <c r="B71" s="329">
        <v>570</v>
      </c>
      <c r="C71" s="330"/>
      <c r="D71" s="323" t="str">
        <f t="shared" si="1"/>
        <v/>
      </c>
    </row>
    <row r="72" ht="25" customHeight="1" spans="1:4">
      <c r="A72" s="324" t="s">
        <v>82</v>
      </c>
      <c r="B72" s="325"/>
      <c r="C72" s="326">
        <v>135</v>
      </c>
      <c r="D72" s="323"/>
    </row>
    <row r="73" ht="25" customHeight="1" spans="1:4">
      <c r="A73" s="324" t="s">
        <v>83</v>
      </c>
      <c r="B73" s="325"/>
      <c r="C73" s="326"/>
      <c r="D73" s="323" t="str">
        <f t="shared" si="1"/>
        <v/>
      </c>
    </row>
    <row r="74" ht="25" customHeight="1" spans="1:4">
      <c r="A74" s="324" t="s">
        <v>126</v>
      </c>
      <c r="B74" s="325"/>
      <c r="C74" s="326"/>
      <c r="D74" s="323" t="str">
        <f t="shared" si="1"/>
        <v/>
      </c>
    </row>
    <row r="75" ht="25" customHeight="1" spans="1:4">
      <c r="A75" s="324" t="s">
        <v>127</v>
      </c>
      <c r="B75" s="325"/>
      <c r="C75" s="326"/>
      <c r="D75" s="323" t="str">
        <f t="shared" si="1"/>
        <v/>
      </c>
    </row>
    <row r="76" ht="25" customHeight="1" spans="1:4">
      <c r="A76" s="324" t="s">
        <v>128</v>
      </c>
      <c r="B76" s="325"/>
      <c r="C76" s="326"/>
      <c r="D76" s="323" t="str">
        <f t="shared" si="1"/>
        <v/>
      </c>
    </row>
    <row r="77" ht="25" customHeight="1" spans="1:4">
      <c r="A77" s="324" t="s">
        <v>129</v>
      </c>
      <c r="B77" s="325"/>
      <c r="C77" s="326"/>
      <c r="D77" s="323" t="str">
        <f t="shared" si="1"/>
        <v/>
      </c>
    </row>
    <row r="78" ht="25" customHeight="1" spans="1:4">
      <c r="A78" s="324" t="s">
        <v>130</v>
      </c>
      <c r="B78" s="325"/>
      <c r="C78" s="326"/>
      <c r="D78" s="323" t="str">
        <f t="shared" si="1"/>
        <v/>
      </c>
    </row>
    <row r="79" ht="25" customHeight="1" spans="1:4">
      <c r="A79" s="324" t="s">
        <v>122</v>
      </c>
      <c r="B79" s="325"/>
      <c r="C79" s="326"/>
      <c r="D79" s="323" t="str">
        <f t="shared" si="1"/>
        <v/>
      </c>
    </row>
    <row r="80" ht="25" customHeight="1" spans="1:4">
      <c r="A80" s="324" t="s">
        <v>90</v>
      </c>
      <c r="B80" s="325"/>
      <c r="C80" s="326"/>
      <c r="D80" s="323" t="str">
        <f t="shared" si="1"/>
        <v/>
      </c>
    </row>
    <row r="81" ht="25" customHeight="1" spans="1:4">
      <c r="A81" s="324" t="s">
        <v>131</v>
      </c>
      <c r="B81" s="325"/>
      <c r="C81" s="326"/>
      <c r="D81" s="323" t="str">
        <f t="shared" si="1"/>
        <v/>
      </c>
    </row>
    <row r="82" ht="25" customHeight="1" spans="1:4">
      <c r="A82" s="321" t="s">
        <v>132</v>
      </c>
      <c r="B82" s="328">
        <f>SUM(B83:B90)</f>
        <v>112</v>
      </c>
      <c r="C82" s="328">
        <f>SUM(C83:C90)</f>
        <v>102</v>
      </c>
      <c r="D82" s="323">
        <f t="shared" si="1"/>
        <v>-0.0892857142857143</v>
      </c>
    </row>
    <row r="83" ht="25" customHeight="1" spans="1:4">
      <c r="A83" s="324" t="s">
        <v>81</v>
      </c>
      <c r="B83" s="329">
        <v>99</v>
      </c>
      <c r="C83" s="330">
        <v>89</v>
      </c>
      <c r="D83" s="323">
        <f t="shared" si="1"/>
        <v>-0.101010101010101</v>
      </c>
    </row>
    <row r="84" ht="25" customHeight="1" spans="1:4">
      <c r="A84" s="324" t="s">
        <v>82</v>
      </c>
      <c r="B84" s="325">
        <v>0</v>
      </c>
      <c r="C84" s="326"/>
      <c r="D84" s="323" t="str">
        <f t="shared" si="1"/>
        <v/>
      </c>
    </row>
    <row r="85" ht="25" customHeight="1" spans="1:4">
      <c r="A85" s="324" t="s">
        <v>83</v>
      </c>
      <c r="B85" s="325">
        <v>0</v>
      </c>
      <c r="C85" s="326"/>
      <c r="D85" s="323" t="str">
        <f t="shared" si="1"/>
        <v/>
      </c>
    </row>
    <row r="86" ht="25" customHeight="1" spans="1:4">
      <c r="A86" s="324" t="s">
        <v>133</v>
      </c>
      <c r="B86" s="325">
        <v>0</v>
      </c>
      <c r="C86" s="326"/>
      <c r="D86" s="323" t="str">
        <f t="shared" si="1"/>
        <v/>
      </c>
    </row>
    <row r="87" ht="25" customHeight="1" spans="1:4">
      <c r="A87" s="324" t="s">
        <v>134</v>
      </c>
      <c r="B87" s="325">
        <v>0</v>
      </c>
      <c r="C87" s="326"/>
      <c r="D87" s="323" t="str">
        <f t="shared" si="1"/>
        <v/>
      </c>
    </row>
    <row r="88" ht="25" customHeight="1" spans="1:4">
      <c r="A88" s="324" t="s">
        <v>122</v>
      </c>
      <c r="B88" s="325">
        <v>0</v>
      </c>
      <c r="C88" s="326"/>
      <c r="D88" s="323" t="str">
        <f t="shared" si="1"/>
        <v/>
      </c>
    </row>
    <row r="89" ht="25" customHeight="1" spans="1:4">
      <c r="A89" s="324" t="s">
        <v>90</v>
      </c>
      <c r="B89" s="325">
        <v>13</v>
      </c>
      <c r="C89" s="326">
        <v>13</v>
      </c>
      <c r="D89" s="323">
        <f t="shared" si="1"/>
        <v>0</v>
      </c>
    </row>
    <row r="90" ht="25" customHeight="1" spans="1:4">
      <c r="A90" s="324" t="s">
        <v>135</v>
      </c>
      <c r="B90" s="325">
        <v>0</v>
      </c>
      <c r="C90" s="326"/>
      <c r="D90" s="323" t="str">
        <f t="shared" si="1"/>
        <v/>
      </c>
    </row>
    <row r="91" ht="25" customHeight="1" spans="1:4">
      <c r="A91" s="321" t="s">
        <v>136</v>
      </c>
      <c r="B91" s="328"/>
      <c r="C91" s="328"/>
      <c r="D91" s="323" t="str">
        <f t="shared" si="1"/>
        <v/>
      </c>
    </row>
    <row r="92" ht="25" customHeight="1" spans="1:4">
      <c r="A92" s="324" t="s">
        <v>81</v>
      </c>
      <c r="B92" s="330"/>
      <c r="C92" s="330"/>
      <c r="D92" s="323" t="str">
        <f t="shared" si="1"/>
        <v/>
      </c>
    </row>
    <row r="93" ht="25" customHeight="1" spans="1:4">
      <c r="A93" s="324" t="s">
        <v>82</v>
      </c>
      <c r="B93" s="326"/>
      <c r="C93" s="326"/>
      <c r="D93" s="323" t="str">
        <f t="shared" si="1"/>
        <v/>
      </c>
    </row>
    <row r="94" ht="25" customHeight="1" spans="1:4">
      <c r="A94" s="324" t="s">
        <v>83</v>
      </c>
      <c r="B94" s="326"/>
      <c r="C94" s="326"/>
      <c r="D94" s="323" t="str">
        <f t="shared" si="1"/>
        <v/>
      </c>
    </row>
    <row r="95" ht="25" customHeight="1" spans="1:4">
      <c r="A95" s="324" t="s">
        <v>137</v>
      </c>
      <c r="B95" s="326"/>
      <c r="C95" s="326"/>
      <c r="D95" s="323" t="str">
        <f t="shared" si="1"/>
        <v/>
      </c>
    </row>
    <row r="96" ht="25" customHeight="1" spans="1:4">
      <c r="A96" s="324" t="s">
        <v>138</v>
      </c>
      <c r="B96" s="326"/>
      <c r="C96" s="326"/>
      <c r="D96" s="323" t="str">
        <f t="shared" si="1"/>
        <v/>
      </c>
    </row>
    <row r="97" ht="25" customHeight="1" spans="1:4">
      <c r="A97" s="324" t="s">
        <v>122</v>
      </c>
      <c r="B97" s="326"/>
      <c r="C97" s="326"/>
      <c r="D97" s="323" t="str">
        <f t="shared" si="1"/>
        <v/>
      </c>
    </row>
    <row r="98" ht="25" customHeight="1" spans="1:4">
      <c r="A98" s="324" t="s">
        <v>139</v>
      </c>
      <c r="B98" s="326"/>
      <c r="C98" s="326"/>
      <c r="D98" s="323" t="str">
        <f t="shared" si="1"/>
        <v/>
      </c>
    </row>
    <row r="99" ht="25" customHeight="1" spans="1:4">
      <c r="A99" s="324" t="s">
        <v>140</v>
      </c>
      <c r="B99" s="326"/>
      <c r="C99" s="326"/>
      <c r="D99" s="323" t="str">
        <f t="shared" si="1"/>
        <v/>
      </c>
    </row>
    <row r="100" ht="25" customHeight="1" spans="1:4">
      <c r="A100" s="324" t="s">
        <v>141</v>
      </c>
      <c r="B100" s="326"/>
      <c r="C100" s="326"/>
      <c r="D100" s="323" t="str">
        <f t="shared" si="1"/>
        <v/>
      </c>
    </row>
    <row r="101" ht="25" customHeight="1" spans="1:4">
      <c r="A101" s="324" t="s">
        <v>142</v>
      </c>
      <c r="B101" s="330"/>
      <c r="C101" s="330"/>
      <c r="D101" s="323" t="str">
        <f t="shared" si="1"/>
        <v/>
      </c>
    </row>
    <row r="102" ht="25" customHeight="1" spans="1:4">
      <c r="A102" s="324" t="s">
        <v>90</v>
      </c>
      <c r="B102" s="326"/>
      <c r="C102" s="326"/>
      <c r="D102" s="323" t="str">
        <f t="shared" si="1"/>
        <v/>
      </c>
    </row>
    <row r="103" ht="25" customHeight="1" spans="1:4">
      <c r="A103" s="324" t="s">
        <v>143</v>
      </c>
      <c r="B103" s="326"/>
      <c r="C103" s="326"/>
      <c r="D103" s="323" t="str">
        <f t="shared" si="1"/>
        <v/>
      </c>
    </row>
    <row r="104" ht="25" customHeight="1" spans="1:4">
      <c r="A104" s="321" t="s">
        <v>144</v>
      </c>
      <c r="B104" s="328">
        <f>SUM(B105:B113)</f>
        <v>356</v>
      </c>
      <c r="C104" s="328">
        <f>SUM(C105:C113)</f>
        <v>323</v>
      </c>
      <c r="D104" s="323">
        <f t="shared" si="1"/>
        <v>-0.0926966292134831</v>
      </c>
    </row>
    <row r="105" ht="25" customHeight="1" spans="1:4">
      <c r="A105" s="324" t="s">
        <v>81</v>
      </c>
      <c r="B105" s="325">
        <v>343</v>
      </c>
      <c r="C105" s="326">
        <v>322</v>
      </c>
      <c r="D105" s="323">
        <f t="shared" si="1"/>
        <v>-0.0612244897959183</v>
      </c>
    </row>
    <row r="106" ht="25" customHeight="1" spans="1:4">
      <c r="A106" s="324" t="s">
        <v>82</v>
      </c>
      <c r="B106" s="325">
        <v>13</v>
      </c>
      <c r="C106" s="326">
        <v>1</v>
      </c>
      <c r="D106" s="323" t="str">
        <f t="shared" si="1"/>
        <v/>
      </c>
    </row>
    <row r="107" ht="25" customHeight="1" spans="1:4">
      <c r="A107" s="324" t="s">
        <v>83</v>
      </c>
      <c r="B107" s="326"/>
      <c r="C107" s="326"/>
      <c r="D107" s="323" t="str">
        <f t="shared" si="1"/>
        <v/>
      </c>
    </row>
    <row r="108" ht="25" customHeight="1" spans="1:4">
      <c r="A108" s="324" t="s">
        <v>145</v>
      </c>
      <c r="B108" s="326"/>
      <c r="C108" s="326"/>
      <c r="D108" s="323" t="str">
        <f t="shared" si="1"/>
        <v/>
      </c>
    </row>
    <row r="109" ht="25" customHeight="1" spans="1:4">
      <c r="A109" s="324" t="s">
        <v>146</v>
      </c>
      <c r="B109" s="326"/>
      <c r="C109" s="326"/>
      <c r="D109" s="323" t="str">
        <f t="shared" si="1"/>
        <v/>
      </c>
    </row>
    <row r="110" ht="25" customHeight="1" spans="1:4">
      <c r="A110" s="324" t="s">
        <v>147</v>
      </c>
      <c r="B110" s="326"/>
      <c r="C110" s="326"/>
      <c r="D110" s="323" t="str">
        <f t="shared" si="1"/>
        <v/>
      </c>
    </row>
    <row r="111" ht="25" customHeight="1" spans="1:4">
      <c r="A111" s="324" t="s">
        <v>148</v>
      </c>
      <c r="B111" s="326"/>
      <c r="C111" s="326"/>
      <c r="D111" s="323" t="str">
        <f t="shared" si="1"/>
        <v/>
      </c>
    </row>
    <row r="112" ht="25" customHeight="1" spans="1:4">
      <c r="A112" s="324" t="s">
        <v>90</v>
      </c>
      <c r="B112" s="326"/>
      <c r="C112" s="326"/>
      <c r="D112" s="323" t="str">
        <f t="shared" si="1"/>
        <v/>
      </c>
    </row>
    <row r="113" ht="25" customHeight="1" spans="1:4">
      <c r="A113" s="324" t="s">
        <v>149</v>
      </c>
      <c r="B113" s="326"/>
      <c r="C113" s="326"/>
      <c r="D113" s="323" t="str">
        <f t="shared" si="1"/>
        <v/>
      </c>
    </row>
    <row r="114" ht="25" customHeight="1" spans="1:4">
      <c r="A114" s="321" t="s">
        <v>150</v>
      </c>
      <c r="B114" s="328">
        <f>SUM(B115:B122)</f>
        <v>1386</v>
      </c>
      <c r="C114" s="328">
        <f>SUM(C115:C122)</f>
        <v>1963</v>
      </c>
      <c r="D114" s="323">
        <f t="shared" si="1"/>
        <v>0.416305916305916</v>
      </c>
    </row>
    <row r="115" ht="25" customHeight="1" spans="1:4">
      <c r="A115" s="324" t="s">
        <v>81</v>
      </c>
      <c r="B115" s="325">
        <v>1266</v>
      </c>
      <c r="C115" s="326">
        <v>1873</v>
      </c>
      <c r="D115" s="323">
        <f t="shared" si="1"/>
        <v>0.479462875197472</v>
      </c>
    </row>
    <row r="116" ht="25" customHeight="1" spans="1:4">
      <c r="A116" s="324" t="s">
        <v>82</v>
      </c>
      <c r="B116" s="325">
        <v>75</v>
      </c>
      <c r="C116" s="330">
        <v>65</v>
      </c>
      <c r="D116" s="323">
        <f t="shared" si="1"/>
        <v>-0.133333333333333</v>
      </c>
    </row>
    <row r="117" ht="25" customHeight="1" spans="1:4">
      <c r="A117" s="324" t="s">
        <v>83</v>
      </c>
      <c r="B117" s="325">
        <v>0</v>
      </c>
      <c r="C117" s="326"/>
      <c r="D117" s="323" t="str">
        <f t="shared" si="1"/>
        <v/>
      </c>
    </row>
    <row r="118" ht="25" customHeight="1" spans="1:4">
      <c r="A118" s="324" t="s">
        <v>151</v>
      </c>
      <c r="B118" s="325">
        <v>0</v>
      </c>
      <c r="C118" s="326">
        <v>15</v>
      </c>
      <c r="D118" s="323"/>
    </row>
    <row r="119" ht="25" customHeight="1" spans="1:4">
      <c r="A119" s="324" t="s">
        <v>152</v>
      </c>
      <c r="B119" s="325">
        <v>0</v>
      </c>
      <c r="C119" s="326"/>
      <c r="D119" s="323" t="str">
        <f t="shared" si="1"/>
        <v/>
      </c>
    </row>
    <row r="120" ht="25" customHeight="1" spans="1:4">
      <c r="A120" s="324" t="s">
        <v>153</v>
      </c>
      <c r="B120" s="325">
        <v>0</v>
      </c>
      <c r="C120" s="326"/>
      <c r="D120" s="323" t="str">
        <f t="shared" si="1"/>
        <v/>
      </c>
    </row>
    <row r="121" ht="25" customHeight="1" spans="1:4">
      <c r="A121" s="324" t="s">
        <v>90</v>
      </c>
      <c r="B121" s="325">
        <v>0</v>
      </c>
      <c r="C121" s="326"/>
      <c r="D121" s="323" t="str">
        <f t="shared" si="1"/>
        <v/>
      </c>
    </row>
    <row r="122" ht="25" customHeight="1" spans="1:4">
      <c r="A122" s="324" t="s">
        <v>154</v>
      </c>
      <c r="B122" s="325">
        <v>45</v>
      </c>
      <c r="C122" s="326">
        <v>10</v>
      </c>
      <c r="D122" s="323" t="str">
        <f t="shared" si="1"/>
        <v/>
      </c>
    </row>
    <row r="123" ht="25" customHeight="1" spans="1:4">
      <c r="A123" s="321" t="s">
        <v>155</v>
      </c>
      <c r="B123" s="328">
        <f>SUM(B124:B133)</f>
        <v>413</v>
      </c>
      <c r="C123" s="328">
        <f>SUM(C124:C133)</f>
        <v>294</v>
      </c>
      <c r="D123" s="323">
        <f t="shared" si="1"/>
        <v>-0.288135593220339</v>
      </c>
    </row>
    <row r="124" ht="25" customHeight="1" spans="1:4">
      <c r="A124" s="324" t="s">
        <v>81</v>
      </c>
      <c r="B124" s="325">
        <v>398</v>
      </c>
      <c r="C124" s="326">
        <v>285</v>
      </c>
      <c r="D124" s="323">
        <f t="shared" si="1"/>
        <v>-0.28391959798995</v>
      </c>
    </row>
    <row r="125" ht="25" customHeight="1" spans="1:4">
      <c r="A125" s="324" t="s">
        <v>82</v>
      </c>
      <c r="B125" s="329">
        <v>10</v>
      </c>
      <c r="C125" s="330">
        <v>9</v>
      </c>
      <c r="D125" s="323">
        <f t="shared" si="1"/>
        <v>-0.1</v>
      </c>
    </row>
    <row r="126" ht="25" customHeight="1" spans="1:4">
      <c r="A126" s="324" t="s">
        <v>83</v>
      </c>
      <c r="B126" s="326"/>
      <c r="C126" s="326"/>
      <c r="D126" s="323" t="str">
        <f t="shared" si="1"/>
        <v/>
      </c>
    </row>
    <row r="127" ht="25" customHeight="1" spans="1:4">
      <c r="A127" s="324" t="s">
        <v>156</v>
      </c>
      <c r="B127" s="326"/>
      <c r="C127" s="326"/>
      <c r="D127" s="323" t="str">
        <f t="shared" si="1"/>
        <v/>
      </c>
    </row>
    <row r="128" ht="25" customHeight="1" spans="1:4">
      <c r="A128" s="324" t="s">
        <v>157</v>
      </c>
      <c r="B128" s="326"/>
      <c r="C128" s="326"/>
      <c r="D128" s="323" t="str">
        <f t="shared" si="1"/>
        <v/>
      </c>
    </row>
    <row r="129" ht="25" customHeight="1" spans="1:4">
      <c r="A129" s="324" t="s">
        <v>158</v>
      </c>
      <c r="B129" s="326"/>
      <c r="C129" s="326"/>
      <c r="D129" s="323" t="str">
        <f t="shared" si="1"/>
        <v/>
      </c>
    </row>
    <row r="130" ht="25" customHeight="1" spans="1:4">
      <c r="A130" s="324" t="s">
        <v>159</v>
      </c>
      <c r="B130" s="326"/>
      <c r="C130" s="326"/>
      <c r="D130" s="323" t="str">
        <f t="shared" si="1"/>
        <v/>
      </c>
    </row>
    <row r="131" ht="25" customHeight="1" spans="1:4">
      <c r="A131" s="324" t="s">
        <v>160</v>
      </c>
      <c r="B131" s="325">
        <v>5</v>
      </c>
      <c r="C131" s="326"/>
      <c r="D131" s="323" t="str">
        <f t="shared" si="1"/>
        <v/>
      </c>
    </row>
    <row r="132" ht="25" customHeight="1" spans="1:4">
      <c r="A132" s="324" t="s">
        <v>90</v>
      </c>
      <c r="B132" s="326"/>
      <c r="C132" s="326"/>
      <c r="D132" s="323" t="str">
        <f t="shared" ref="D132:D195" si="2">IF(C132&lt;&gt;0,IF((C132/B132-1)&lt;-30%,"",IF((C132/B132-1)&gt;150%,"",C132/B132-1)),"")</f>
        <v/>
      </c>
    </row>
    <row r="133" ht="25" customHeight="1" spans="1:4">
      <c r="A133" s="324" t="s">
        <v>161</v>
      </c>
      <c r="B133" s="326"/>
      <c r="C133" s="326"/>
      <c r="D133" s="323" t="str">
        <f t="shared" si="2"/>
        <v/>
      </c>
    </row>
    <row r="134" ht="25" customHeight="1" spans="1:4">
      <c r="A134" s="321" t="s">
        <v>162</v>
      </c>
      <c r="B134" s="328"/>
      <c r="C134" s="328"/>
      <c r="D134" s="323" t="str">
        <f t="shared" si="2"/>
        <v/>
      </c>
    </row>
    <row r="135" ht="25" customHeight="1" spans="1:4">
      <c r="A135" s="324" t="s">
        <v>81</v>
      </c>
      <c r="B135" s="326"/>
      <c r="C135" s="326"/>
      <c r="D135" s="323" t="str">
        <f t="shared" si="2"/>
        <v/>
      </c>
    </row>
    <row r="136" ht="25" customHeight="1" spans="1:4">
      <c r="A136" s="324" t="s">
        <v>82</v>
      </c>
      <c r="B136" s="330"/>
      <c r="C136" s="330"/>
      <c r="D136" s="323" t="str">
        <f t="shared" si="2"/>
        <v/>
      </c>
    </row>
    <row r="137" ht="25" customHeight="1" spans="1:4">
      <c r="A137" s="324" t="s">
        <v>83</v>
      </c>
      <c r="B137" s="326"/>
      <c r="C137" s="326"/>
      <c r="D137" s="323" t="str">
        <f t="shared" si="2"/>
        <v/>
      </c>
    </row>
    <row r="138" ht="25" customHeight="1" spans="1:4">
      <c r="A138" s="324" t="s">
        <v>163</v>
      </c>
      <c r="B138" s="326"/>
      <c r="C138" s="326"/>
      <c r="D138" s="323" t="str">
        <f t="shared" si="2"/>
        <v/>
      </c>
    </row>
    <row r="139" ht="25" customHeight="1" spans="1:4">
      <c r="A139" s="324" t="s">
        <v>164</v>
      </c>
      <c r="B139" s="326"/>
      <c r="C139" s="326"/>
      <c r="D139" s="323" t="str">
        <f t="shared" si="2"/>
        <v/>
      </c>
    </row>
    <row r="140" ht="25" customHeight="1" spans="1:4">
      <c r="A140" s="324" t="s">
        <v>165</v>
      </c>
      <c r="B140" s="326"/>
      <c r="C140" s="326"/>
      <c r="D140" s="323" t="str">
        <f t="shared" si="2"/>
        <v/>
      </c>
    </row>
    <row r="141" ht="25" customHeight="1" spans="1:4">
      <c r="A141" s="324" t="s">
        <v>166</v>
      </c>
      <c r="B141" s="326"/>
      <c r="C141" s="326"/>
      <c r="D141" s="323" t="str">
        <f t="shared" si="2"/>
        <v/>
      </c>
    </row>
    <row r="142" ht="25" customHeight="1" spans="1:4">
      <c r="A142" s="324" t="s">
        <v>167</v>
      </c>
      <c r="B142" s="326"/>
      <c r="C142" s="326"/>
      <c r="D142" s="323" t="str">
        <f t="shared" si="2"/>
        <v/>
      </c>
    </row>
    <row r="143" ht="25" customHeight="1" spans="1:4">
      <c r="A143" s="324" t="s">
        <v>168</v>
      </c>
      <c r="B143" s="326"/>
      <c r="C143" s="326"/>
      <c r="D143" s="323" t="str">
        <f t="shared" si="2"/>
        <v/>
      </c>
    </row>
    <row r="144" ht="25" customHeight="1" spans="1:4">
      <c r="A144" s="324" t="s">
        <v>169</v>
      </c>
      <c r="B144" s="326"/>
      <c r="C144" s="326"/>
      <c r="D144" s="323" t="str">
        <f t="shared" si="2"/>
        <v/>
      </c>
    </row>
    <row r="145" ht="25" customHeight="1" spans="1:4">
      <c r="A145" s="324" t="s">
        <v>90</v>
      </c>
      <c r="B145" s="326"/>
      <c r="C145" s="326"/>
      <c r="D145" s="323" t="str">
        <f t="shared" si="2"/>
        <v/>
      </c>
    </row>
    <row r="146" ht="25" customHeight="1" spans="1:4">
      <c r="A146" s="324" t="s">
        <v>170</v>
      </c>
      <c r="B146" s="326"/>
      <c r="C146" s="326"/>
      <c r="D146" s="323" t="str">
        <f t="shared" si="2"/>
        <v/>
      </c>
    </row>
    <row r="147" ht="25" customHeight="1" spans="1:4">
      <c r="A147" s="321" t="s">
        <v>171</v>
      </c>
      <c r="B147" s="322">
        <f>SUM(B148:B153)</f>
        <v>220</v>
      </c>
      <c r="C147" s="322">
        <f>SUM(C148:C153)</f>
        <v>213</v>
      </c>
      <c r="D147" s="323">
        <f t="shared" si="2"/>
        <v>-0.0318181818181819</v>
      </c>
    </row>
    <row r="148" ht="25" customHeight="1" spans="1:4">
      <c r="A148" s="324" t="s">
        <v>81</v>
      </c>
      <c r="B148" s="325">
        <v>122</v>
      </c>
      <c r="C148" s="326">
        <v>115</v>
      </c>
      <c r="D148" s="323">
        <f t="shared" si="2"/>
        <v>-0.0573770491803278</v>
      </c>
    </row>
    <row r="149" ht="25" customHeight="1" spans="1:4">
      <c r="A149" s="324" t="s">
        <v>82</v>
      </c>
      <c r="B149" s="325">
        <v>0</v>
      </c>
      <c r="C149" s="326"/>
      <c r="D149" s="323" t="str">
        <f t="shared" si="2"/>
        <v/>
      </c>
    </row>
    <row r="150" ht="25" customHeight="1" spans="1:4">
      <c r="A150" s="324" t="s">
        <v>83</v>
      </c>
      <c r="B150" s="325">
        <v>0</v>
      </c>
      <c r="C150" s="326"/>
      <c r="D150" s="323" t="str">
        <f t="shared" si="2"/>
        <v/>
      </c>
    </row>
    <row r="151" ht="25" customHeight="1" spans="1:4">
      <c r="A151" s="324" t="s">
        <v>172</v>
      </c>
      <c r="B151" s="325">
        <v>80</v>
      </c>
      <c r="C151" s="326">
        <v>83</v>
      </c>
      <c r="D151" s="323">
        <f t="shared" si="2"/>
        <v>0.0375000000000001</v>
      </c>
    </row>
    <row r="152" ht="25" customHeight="1" spans="1:4">
      <c r="A152" s="324" t="s">
        <v>90</v>
      </c>
      <c r="B152" s="325">
        <v>10</v>
      </c>
      <c r="C152" s="326"/>
      <c r="D152" s="323" t="str">
        <f t="shared" si="2"/>
        <v/>
      </c>
    </row>
    <row r="153" ht="25" customHeight="1" spans="1:4">
      <c r="A153" s="324" t="s">
        <v>173</v>
      </c>
      <c r="B153" s="325">
        <v>8</v>
      </c>
      <c r="C153" s="326">
        <v>15</v>
      </c>
      <c r="D153" s="323">
        <f t="shared" si="2"/>
        <v>0.875</v>
      </c>
    </row>
    <row r="154" ht="25" customHeight="1" spans="1:4">
      <c r="A154" s="321" t="s">
        <v>174</v>
      </c>
      <c r="B154" s="328">
        <f>SUM(B155:B161)</f>
        <v>78</v>
      </c>
      <c r="C154" s="328">
        <f>SUM(C155:C161)</f>
        <v>58</v>
      </c>
      <c r="D154" s="323">
        <f t="shared" si="2"/>
        <v>-0.256410256410256</v>
      </c>
    </row>
    <row r="155" ht="25" customHeight="1" spans="1:4">
      <c r="A155" s="324" t="s">
        <v>81</v>
      </c>
      <c r="B155" s="325">
        <v>76</v>
      </c>
      <c r="C155" s="326">
        <v>56</v>
      </c>
      <c r="D155" s="323">
        <f t="shared" si="2"/>
        <v>-0.263157894736842</v>
      </c>
    </row>
    <row r="156" ht="25" customHeight="1" spans="1:4">
      <c r="A156" s="324" t="s">
        <v>82</v>
      </c>
      <c r="B156" s="325">
        <v>2</v>
      </c>
      <c r="C156" s="326">
        <v>2</v>
      </c>
      <c r="D156" s="323">
        <f t="shared" si="2"/>
        <v>0</v>
      </c>
    </row>
    <row r="157" ht="25" customHeight="1" spans="1:4">
      <c r="A157" s="324" t="s">
        <v>83</v>
      </c>
      <c r="B157" s="330"/>
      <c r="C157" s="330"/>
      <c r="D157" s="323" t="str">
        <f t="shared" si="2"/>
        <v/>
      </c>
    </row>
    <row r="158" ht="25" customHeight="1" spans="1:4">
      <c r="A158" s="324" t="s">
        <v>175</v>
      </c>
      <c r="B158" s="326"/>
      <c r="C158" s="326"/>
      <c r="D158" s="323" t="str">
        <f t="shared" si="2"/>
        <v/>
      </c>
    </row>
    <row r="159" ht="25" customHeight="1" spans="1:4">
      <c r="A159" s="324" t="s">
        <v>176</v>
      </c>
      <c r="B159" s="326"/>
      <c r="C159" s="326"/>
      <c r="D159" s="323" t="str">
        <f t="shared" si="2"/>
        <v/>
      </c>
    </row>
    <row r="160" ht="25" customHeight="1" spans="1:4">
      <c r="A160" s="324" t="s">
        <v>90</v>
      </c>
      <c r="B160" s="326"/>
      <c r="C160" s="326"/>
      <c r="D160" s="323" t="str">
        <f t="shared" si="2"/>
        <v/>
      </c>
    </row>
    <row r="161" ht="25" customHeight="1" spans="1:4">
      <c r="A161" s="324" t="s">
        <v>177</v>
      </c>
      <c r="B161" s="326"/>
      <c r="C161" s="326"/>
      <c r="D161" s="323" t="str">
        <f t="shared" si="2"/>
        <v/>
      </c>
    </row>
    <row r="162" ht="25" customHeight="1" spans="1:4">
      <c r="A162" s="321" t="s">
        <v>178</v>
      </c>
      <c r="B162" s="328">
        <f>SUM(B163:B167)</f>
        <v>242</v>
      </c>
      <c r="C162" s="328">
        <f>SUM(C163:C167)</f>
        <v>218</v>
      </c>
      <c r="D162" s="323">
        <f t="shared" si="2"/>
        <v>-0.0991735537190083</v>
      </c>
    </row>
    <row r="163" ht="25" customHeight="1" spans="1:4">
      <c r="A163" s="324" t="s">
        <v>81</v>
      </c>
      <c r="B163" s="325">
        <v>232</v>
      </c>
      <c r="C163" s="326">
        <v>213</v>
      </c>
      <c r="D163" s="323">
        <f t="shared" si="2"/>
        <v>-0.0818965517241379</v>
      </c>
    </row>
    <row r="164" ht="25" customHeight="1" spans="1:4">
      <c r="A164" s="324" t="s">
        <v>82</v>
      </c>
      <c r="B164" s="325">
        <v>0</v>
      </c>
      <c r="C164" s="326"/>
      <c r="D164" s="323" t="str">
        <f t="shared" si="2"/>
        <v/>
      </c>
    </row>
    <row r="165" ht="25" customHeight="1" spans="1:4">
      <c r="A165" s="324" t="s">
        <v>83</v>
      </c>
      <c r="B165" s="325">
        <v>0</v>
      </c>
      <c r="C165" s="326"/>
      <c r="D165" s="323" t="str">
        <f t="shared" si="2"/>
        <v/>
      </c>
    </row>
    <row r="166" ht="25" customHeight="1" spans="1:4">
      <c r="A166" s="324" t="s">
        <v>179</v>
      </c>
      <c r="B166" s="325">
        <v>10</v>
      </c>
      <c r="C166" s="326">
        <v>5</v>
      </c>
      <c r="D166" s="323" t="str">
        <f t="shared" si="2"/>
        <v/>
      </c>
    </row>
    <row r="167" ht="25" customHeight="1" spans="1:4">
      <c r="A167" s="324" t="s">
        <v>180</v>
      </c>
      <c r="B167" s="326"/>
      <c r="C167" s="326"/>
      <c r="D167" s="323" t="str">
        <f t="shared" si="2"/>
        <v/>
      </c>
    </row>
    <row r="168" ht="25" customHeight="1" spans="1:4">
      <c r="A168" s="321" t="s">
        <v>181</v>
      </c>
      <c r="B168" s="328">
        <f>SUM(B169:B174)</f>
        <v>91</v>
      </c>
      <c r="C168" s="328">
        <f>SUM(C169:C174)</f>
        <v>79</v>
      </c>
      <c r="D168" s="323">
        <f t="shared" si="2"/>
        <v>-0.131868131868132</v>
      </c>
    </row>
    <row r="169" ht="25" customHeight="1" spans="1:4">
      <c r="A169" s="324" t="s">
        <v>81</v>
      </c>
      <c r="B169" s="325">
        <v>89</v>
      </c>
      <c r="C169" s="326">
        <v>75</v>
      </c>
      <c r="D169" s="323">
        <f t="shared" si="2"/>
        <v>-0.157303370786517</v>
      </c>
    </row>
    <row r="170" ht="25" customHeight="1" spans="1:4">
      <c r="A170" s="324" t="s">
        <v>82</v>
      </c>
      <c r="B170" s="325">
        <v>2</v>
      </c>
      <c r="C170" s="330">
        <v>2</v>
      </c>
      <c r="D170" s="323">
        <f t="shared" si="2"/>
        <v>0</v>
      </c>
    </row>
    <row r="171" ht="25" customHeight="1" spans="1:4">
      <c r="A171" s="324" t="s">
        <v>83</v>
      </c>
      <c r="B171" s="326"/>
      <c r="C171" s="326"/>
      <c r="D171" s="323" t="str">
        <f t="shared" si="2"/>
        <v/>
      </c>
    </row>
    <row r="172" ht="25" customHeight="1" spans="1:4">
      <c r="A172" s="324" t="s">
        <v>95</v>
      </c>
      <c r="B172" s="326"/>
      <c r="C172" s="326"/>
      <c r="D172" s="323" t="str">
        <f t="shared" si="2"/>
        <v/>
      </c>
    </row>
    <row r="173" ht="25" customHeight="1" spans="1:4">
      <c r="A173" s="324" t="s">
        <v>90</v>
      </c>
      <c r="B173" s="326"/>
      <c r="C173" s="326"/>
      <c r="D173" s="323" t="str">
        <f t="shared" si="2"/>
        <v/>
      </c>
    </row>
    <row r="174" ht="25" customHeight="1" spans="1:4">
      <c r="A174" s="324" t="s">
        <v>182</v>
      </c>
      <c r="B174" s="326"/>
      <c r="C174" s="326">
        <v>2</v>
      </c>
      <c r="D174" s="323"/>
    </row>
    <row r="175" ht="25" customHeight="1" spans="1:4">
      <c r="A175" s="321" t="s">
        <v>183</v>
      </c>
      <c r="B175" s="328">
        <f>SUM(B176:B181)</f>
        <v>586</v>
      </c>
      <c r="C175" s="328">
        <f>SUM(C176:C181)</f>
        <v>547</v>
      </c>
      <c r="D175" s="323">
        <f t="shared" si="2"/>
        <v>-0.0665529010238908</v>
      </c>
    </row>
    <row r="176" ht="25" customHeight="1" spans="1:4">
      <c r="A176" s="324" t="s">
        <v>81</v>
      </c>
      <c r="B176" s="325">
        <v>357</v>
      </c>
      <c r="C176" s="326">
        <v>258</v>
      </c>
      <c r="D176" s="323">
        <f t="shared" si="2"/>
        <v>-0.277310924369748</v>
      </c>
    </row>
    <row r="177" ht="25" customHeight="1" spans="1:4">
      <c r="A177" s="324" t="s">
        <v>82</v>
      </c>
      <c r="B177" s="325">
        <v>50</v>
      </c>
      <c r="C177" s="330">
        <v>75</v>
      </c>
      <c r="D177" s="323">
        <f t="shared" si="2"/>
        <v>0.5</v>
      </c>
    </row>
    <row r="178" ht="25" customHeight="1" spans="1:4">
      <c r="A178" s="324" t="s">
        <v>83</v>
      </c>
      <c r="B178" s="326"/>
      <c r="C178" s="326"/>
      <c r="D178" s="323" t="str">
        <f t="shared" si="2"/>
        <v/>
      </c>
    </row>
    <row r="179" ht="25" customHeight="1" spans="1:4">
      <c r="A179" s="324" t="s">
        <v>184</v>
      </c>
      <c r="B179" s="326"/>
      <c r="C179" s="326"/>
      <c r="D179" s="323" t="str">
        <f t="shared" si="2"/>
        <v/>
      </c>
    </row>
    <row r="180" ht="25" customHeight="1" spans="1:4">
      <c r="A180" s="324" t="s">
        <v>90</v>
      </c>
      <c r="B180" s="325">
        <v>59</v>
      </c>
      <c r="C180" s="326">
        <v>64</v>
      </c>
      <c r="D180" s="323">
        <f t="shared" si="2"/>
        <v>0.0847457627118644</v>
      </c>
    </row>
    <row r="181" ht="25" customHeight="1" spans="1:4">
      <c r="A181" s="324" t="s">
        <v>185</v>
      </c>
      <c r="B181" s="325">
        <v>120</v>
      </c>
      <c r="C181" s="326">
        <v>150</v>
      </c>
      <c r="D181" s="323">
        <f t="shared" si="2"/>
        <v>0.25</v>
      </c>
    </row>
    <row r="182" ht="25" customHeight="1" spans="1:4">
      <c r="A182" s="321" t="s">
        <v>186</v>
      </c>
      <c r="B182" s="328">
        <f>SUM(B183:B188)</f>
        <v>1277</v>
      </c>
      <c r="C182" s="328">
        <f>SUM(C183:C188)</f>
        <v>1088</v>
      </c>
      <c r="D182" s="323">
        <f t="shared" si="2"/>
        <v>-0.148003132341425</v>
      </c>
    </row>
    <row r="183" ht="25" customHeight="1" spans="1:4">
      <c r="A183" s="324" t="s">
        <v>81</v>
      </c>
      <c r="B183" s="325">
        <v>1095</v>
      </c>
      <c r="C183" s="326">
        <v>968</v>
      </c>
      <c r="D183" s="323">
        <f t="shared" si="2"/>
        <v>-0.115981735159817</v>
      </c>
    </row>
    <row r="184" ht="25" customHeight="1" spans="1:4">
      <c r="A184" s="324" t="s">
        <v>82</v>
      </c>
      <c r="B184" s="325">
        <v>150</v>
      </c>
      <c r="C184" s="330">
        <v>120</v>
      </c>
      <c r="D184" s="323">
        <f t="shared" si="2"/>
        <v>-0.2</v>
      </c>
    </row>
    <row r="185" ht="25" customHeight="1" spans="1:4">
      <c r="A185" s="324" t="s">
        <v>83</v>
      </c>
      <c r="B185" s="325">
        <v>0</v>
      </c>
      <c r="C185" s="326"/>
      <c r="D185" s="323" t="str">
        <f t="shared" si="2"/>
        <v/>
      </c>
    </row>
    <row r="186" ht="25" customHeight="1" spans="1:4">
      <c r="A186" s="324" t="s">
        <v>187</v>
      </c>
      <c r="B186" s="325">
        <v>0</v>
      </c>
      <c r="C186" s="326"/>
      <c r="D186" s="323" t="str">
        <f t="shared" si="2"/>
        <v/>
      </c>
    </row>
    <row r="187" ht="25" customHeight="1" spans="1:4">
      <c r="A187" s="324" t="s">
        <v>90</v>
      </c>
      <c r="B187" s="325">
        <v>30</v>
      </c>
      <c r="C187" s="326"/>
      <c r="D187" s="323" t="str">
        <f t="shared" si="2"/>
        <v/>
      </c>
    </row>
    <row r="188" ht="42" customHeight="1" spans="1:4">
      <c r="A188" s="324" t="s">
        <v>188</v>
      </c>
      <c r="B188" s="325">
        <v>2</v>
      </c>
      <c r="C188" s="326"/>
      <c r="D188" s="323" t="str">
        <f t="shared" si="2"/>
        <v/>
      </c>
    </row>
    <row r="189" ht="25" customHeight="1" spans="1:4">
      <c r="A189" s="321" t="s">
        <v>189</v>
      </c>
      <c r="B189" s="328">
        <f>SUM(B190:B195)</f>
        <v>490</v>
      </c>
      <c r="C189" s="328">
        <f>SUM(C190:C195)</f>
        <v>518</v>
      </c>
      <c r="D189" s="323">
        <f t="shared" si="2"/>
        <v>0.0571428571428572</v>
      </c>
    </row>
    <row r="190" ht="25" customHeight="1" spans="1:4">
      <c r="A190" s="324" t="s">
        <v>81</v>
      </c>
      <c r="B190" s="325">
        <v>388</v>
      </c>
      <c r="C190" s="326">
        <v>317</v>
      </c>
      <c r="D190" s="323">
        <f t="shared" si="2"/>
        <v>-0.18298969072165</v>
      </c>
    </row>
    <row r="191" ht="25" customHeight="1" spans="1:4">
      <c r="A191" s="324" t="s">
        <v>82</v>
      </c>
      <c r="B191" s="325">
        <v>72</v>
      </c>
      <c r="C191" s="326">
        <v>121</v>
      </c>
      <c r="D191" s="323">
        <f t="shared" si="2"/>
        <v>0.680555555555556</v>
      </c>
    </row>
    <row r="192" ht="25" customHeight="1" spans="1:4">
      <c r="A192" s="324" t="s">
        <v>83</v>
      </c>
      <c r="B192" s="325"/>
      <c r="C192" s="326"/>
      <c r="D192" s="323" t="str">
        <f t="shared" si="2"/>
        <v/>
      </c>
    </row>
    <row r="193" ht="25" customHeight="1" spans="1:4">
      <c r="A193" s="324" t="s">
        <v>190</v>
      </c>
      <c r="B193" s="325">
        <v>10</v>
      </c>
      <c r="C193" s="330">
        <v>20</v>
      </c>
      <c r="D193" s="323">
        <f t="shared" si="2"/>
        <v>1</v>
      </c>
    </row>
    <row r="194" ht="25" customHeight="1" spans="1:4">
      <c r="A194" s="324" t="s">
        <v>90</v>
      </c>
      <c r="B194" s="325">
        <v>20</v>
      </c>
      <c r="C194" s="326">
        <v>20</v>
      </c>
      <c r="D194" s="323">
        <f t="shared" si="2"/>
        <v>0</v>
      </c>
    </row>
    <row r="195" ht="25" customHeight="1" spans="1:4">
      <c r="A195" s="324" t="s">
        <v>191</v>
      </c>
      <c r="B195" s="326"/>
      <c r="C195" s="326">
        <v>40</v>
      </c>
      <c r="D195" s="323"/>
    </row>
    <row r="196" ht="25" customHeight="1" spans="1:4">
      <c r="A196" s="321" t="s">
        <v>192</v>
      </c>
      <c r="B196" s="328">
        <f>SUM(B197:B202)</f>
        <v>490</v>
      </c>
      <c r="C196" s="328">
        <f>SUM(C197:C202)</f>
        <v>507</v>
      </c>
      <c r="D196" s="323">
        <f t="shared" ref="D196:D261" si="3">IF(C196&lt;&gt;0,IF((C196/B196-1)&lt;-30%,"",IF((C196/B196-1)&gt;150%,"",C196/B196-1)),"")</f>
        <v>0.0346938775510204</v>
      </c>
    </row>
    <row r="197" ht="25" customHeight="1" spans="1:4">
      <c r="A197" s="324" t="s">
        <v>81</v>
      </c>
      <c r="B197" s="325">
        <v>275</v>
      </c>
      <c r="C197" s="326">
        <v>246</v>
      </c>
      <c r="D197" s="323">
        <f t="shared" si="3"/>
        <v>-0.105454545454545</v>
      </c>
    </row>
    <row r="198" ht="25" customHeight="1" spans="1:4">
      <c r="A198" s="324" t="s">
        <v>82</v>
      </c>
      <c r="B198" s="325">
        <v>24</v>
      </c>
      <c r="C198" s="326">
        <v>35</v>
      </c>
      <c r="D198" s="323">
        <f t="shared" si="3"/>
        <v>0.458333333333333</v>
      </c>
    </row>
    <row r="199" ht="25" customHeight="1" spans="1:4">
      <c r="A199" s="324" t="s">
        <v>83</v>
      </c>
      <c r="B199" s="325">
        <v>0</v>
      </c>
      <c r="C199" s="330"/>
      <c r="D199" s="323" t="str">
        <f t="shared" si="3"/>
        <v/>
      </c>
    </row>
    <row r="200" ht="25" customHeight="1" spans="1:4">
      <c r="A200" s="324" t="s">
        <v>193</v>
      </c>
      <c r="B200" s="325">
        <v>106</v>
      </c>
      <c r="C200" s="330"/>
      <c r="D200" s="323" t="str">
        <f t="shared" si="3"/>
        <v/>
      </c>
    </row>
    <row r="201" ht="25" customHeight="1" spans="1:4">
      <c r="A201" s="324" t="s">
        <v>90</v>
      </c>
      <c r="B201" s="325">
        <v>85</v>
      </c>
      <c r="C201" s="326">
        <v>226</v>
      </c>
      <c r="D201" s="323" t="str">
        <f t="shared" si="3"/>
        <v/>
      </c>
    </row>
    <row r="202" ht="25" customHeight="1" spans="1:4">
      <c r="A202" s="324" t="s">
        <v>194</v>
      </c>
      <c r="B202" s="326"/>
      <c r="C202" s="326"/>
      <c r="D202" s="323" t="str">
        <f t="shared" si="3"/>
        <v/>
      </c>
    </row>
    <row r="203" ht="25" customHeight="1" spans="1:4">
      <c r="A203" s="321" t="s">
        <v>195</v>
      </c>
      <c r="B203" s="328">
        <f>SUM(B204:B210)</f>
        <v>136</v>
      </c>
      <c r="C203" s="328">
        <f>SUM(C204:C210)</f>
        <v>115</v>
      </c>
      <c r="D203" s="323">
        <f t="shared" si="3"/>
        <v>-0.154411764705882</v>
      </c>
    </row>
    <row r="204" ht="25" customHeight="1" spans="1:4">
      <c r="A204" s="324" t="s">
        <v>81</v>
      </c>
      <c r="B204" s="325">
        <v>96</v>
      </c>
      <c r="C204" s="326">
        <v>69</v>
      </c>
      <c r="D204" s="323">
        <f t="shared" si="3"/>
        <v>-0.28125</v>
      </c>
    </row>
    <row r="205" ht="25" customHeight="1" spans="1:4">
      <c r="A205" s="324" t="s">
        <v>82</v>
      </c>
      <c r="B205" s="325">
        <v>32</v>
      </c>
      <c r="C205" s="326">
        <v>18</v>
      </c>
      <c r="D205" s="323" t="str">
        <f t="shared" si="3"/>
        <v/>
      </c>
    </row>
    <row r="206" ht="25" customHeight="1" spans="1:4">
      <c r="A206" s="324" t="s">
        <v>83</v>
      </c>
      <c r="B206" s="325"/>
      <c r="C206" s="326"/>
      <c r="D206" s="323" t="str">
        <f t="shared" si="3"/>
        <v/>
      </c>
    </row>
    <row r="207" ht="25" customHeight="1" spans="1:4">
      <c r="A207" s="324" t="s">
        <v>196</v>
      </c>
      <c r="B207" s="325"/>
      <c r="C207" s="330">
        <v>5</v>
      </c>
      <c r="D207" s="323"/>
    </row>
    <row r="208" ht="25" customHeight="1" spans="1:4">
      <c r="A208" s="324" t="s">
        <v>197</v>
      </c>
      <c r="B208" s="325"/>
      <c r="C208" s="326">
        <v>8</v>
      </c>
      <c r="D208" s="323"/>
    </row>
    <row r="209" ht="25" customHeight="1" spans="1:4">
      <c r="A209" s="324" t="s">
        <v>90</v>
      </c>
      <c r="B209" s="326">
        <v>8</v>
      </c>
      <c r="C209" s="326"/>
      <c r="D209" s="323" t="str">
        <f t="shared" si="3"/>
        <v/>
      </c>
    </row>
    <row r="210" ht="25" customHeight="1" spans="1:4">
      <c r="A210" s="324" t="s">
        <v>198</v>
      </c>
      <c r="B210" s="326"/>
      <c r="C210" s="326">
        <v>15</v>
      </c>
      <c r="D210" s="323"/>
    </row>
    <row r="211" ht="25" customHeight="1" spans="1:4">
      <c r="A211" s="321" t="s">
        <v>199</v>
      </c>
      <c r="B211" s="328">
        <f>SUM(B212:B216)</f>
        <v>0</v>
      </c>
      <c r="C211" s="328">
        <f>SUM(C212:C216)</f>
        <v>0</v>
      </c>
      <c r="D211" s="323" t="str">
        <f t="shared" si="3"/>
        <v/>
      </c>
    </row>
    <row r="212" ht="25" customHeight="1" spans="1:4">
      <c r="A212" s="324" t="s">
        <v>81</v>
      </c>
      <c r="B212" s="326"/>
      <c r="C212" s="326"/>
      <c r="D212" s="323" t="str">
        <f t="shared" si="3"/>
        <v/>
      </c>
    </row>
    <row r="213" ht="25" customHeight="1" spans="1:4">
      <c r="A213" s="324" t="s">
        <v>82</v>
      </c>
      <c r="B213" s="326"/>
      <c r="C213" s="326"/>
      <c r="D213" s="323" t="str">
        <f t="shared" si="3"/>
        <v/>
      </c>
    </row>
    <row r="214" ht="25" customHeight="1" spans="1:4">
      <c r="A214" s="324" t="s">
        <v>83</v>
      </c>
      <c r="B214" s="326"/>
      <c r="C214" s="326"/>
      <c r="D214" s="323" t="str">
        <f t="shared" si="3"/>
        <v/>
      </c>
    </row>
    <row r="215" ht="25" customHeight="1" spans="1:4">
      <c r="A215" s="324" t="s">
        <v>90</v>
      </c>
      <c r="B215" s="330"/>
      <c r="C215" s="330"/>
      <c r="D215" s="323" t="str">
        <f t="shared" si="3"/>
        <v/>
      </c>
    </row>
    <row r="216" ht="25" customHeight="1" spans="1:4">
      <c r="A216" s="324" t="s">
        <v>200</v>
      </c>
      <c r="B216" s="326"/>
      <c r="C216" s="326"/>
      <c r="D216" s="323" t="str">
        <f t="shared" si="3"/>
        <v/>
      </c>
    </row>
    <row r="217" ht="25" customHeight="1" spans="1:4">
      <c r="A217" s="321" t="s">
        <v>201</v>
      </c>
      <c r="B217" s="328">
        <f>SUM(B218:B222)</f>
        <v>1007</v>
      </c>
      <c r="C217" s="328">
        <f>SUM(C218:C222)</f>
        <v>686</v>
      </c>
      <c r="D217" s="323" t="str">
        <f t="shared" si="3"/>
        <v/>
      </c>
    </row>
    <row r="218" ht="25" customHeight="1" spans="1:4">
      <c r="A218" s="324" t="s">
        <v>81</v>
      </c>
      <c r="B218" s="325">
        <v>827</v>
      </c>
      <c r="C218" s="326">
        <v>567</v>
      </c>
      <c r="D218" s="323" t="str">
        <f t="shared" si="3"/>
        <v/>
      </c>
    </row>
    <row r="219" ht="25" customHeight="1" spans="1:4">
      <c r="A219" s="324" t="s">
        <v>82</v>
      </c>
      <c r="B219" s="325">
        <v>77</v>
      </c>
      <c r="C219" s="326">
        <v>66</v>
      </c>
      <c r="D219" s="323">
        <f t="shared" si="3"/>
        <v>-0.142857142857143</v>
      </c>
    </row>
    <row r="220" ht="25" customHeight="1" spans="1:4">
      <c r="A220" s="324" t="s">
        <v>83</v>
      </c>
      <c r="B220" s="325">
        <v>0</v>
      </c>
      <c r="C220" s="326"/>
      <c r="D220" s="323" t="str">
        <f t="shared" si="3"/>
        <v/>
      </c>
    </row>
    <row r="221" ht="25" customHeight="1" spans="1:4">
      <c r="A221" s="324" t="s">
        <v>90</v>
      </c>
      <c r="B221" s="325">
        <v>103</v>
      </c>
      <c r="C221" s="326">
        <v>53</v>
      </c>
      <c r="D221" s="323" t="str">
        <f t="shared" si="3"/>
        <v/>
      </c>
    </row>
    <row r="222" ht="25" customHeight="1" spans="1:4">
      <c r="A222" s="324" t="s">
        <v>202</v>
      </c>
      <c r="B222" s="325"/>
      <c r="C222" s="330"/>
      <c r="D222" s="323" t="str">
        <f t="shared" si="3"/>
        <v/>
      </c>
    </row>
    <row r="223" ht="25" customHeight="1" spans="1:4">
      <c r="A223" s="321" t="s">
        <v>203</v>
      </c>
      <c r="B223" s="328">
        <f>SUM(B224:B229)</f>
        <v>0</v>
      </c>
      <c r="C223" s="328">
        <f>SUM(C224:C229)</f>
        <v>0</v>
      </c>
      <c r="D223" s="323" t="str">
        <f t="shared" si="3"/>
        <v/>
      </c>
    </row>
    <row r="224" ht="25" customHeight="1" spans="1:4">
      <c r="A224" s="324" t="s">
        <v>81</v>
      </c>
      <c r="B224" s="326"/>
      <c r="C224" s="326"/>
      <c r="D224" s="323" t="str">
        <f t="shared" si="3"/>
        <v/>
      </c>
    </row>
    <row r="225" ht="25" customHeight="1" spans="1:4">
      <c r="A225" s="324" t="s">
        <v>82</v>
      </c>
      <c r="B225" s="326"/>
      <c r="C225" s="326"/>
      <c r="D225" s="323" t="str">
        <f t="shared" si="3"/>
        <v/>
      </c>
    </row>
    <row r="226" ht="25" customHeight="1" spans="1:4">
      <c r="A226" s="324" t="s">
        <v>83</v>
      </c>
      <c r="B226" s="326"/>
      <c r="C226" s="326"/>
      <c r="D226" s="323" t="str">
        <f t="shared" si="3"/>
        <v/>
      </c>
    </row>
    <row r="227" ht="25" customHeight="1" spans="1:4">
      <c r="A227" s="324" t="s">
        <v>204</v>
      </c>
      <c r="B227" s="326"/>
      <c r="C227" s="326"/>
      <c r="D227" s="323" t="str">
        <f t="shared" si="3"/>
        <v/>
      </c>
    </row>
    <row r="228" ht="25" customHeight="1" spans="1:4">
      <c r="A228" s="324" t="s">
        <v>90</v>
      </c>
      <c r="B228" s="326"/>
      <c r="C228" s="326"/>
      <c r="D228" s="323" t="str">
        <f t="shared" si="3"/>
        <v/>
      </c>
    </row>
    <row r="229" ht="25" customHeight="1" spans="1:4">
      <c r="A229" s="324" t="s">
        <v>205</v>
      </c>
      <c r="B229" s="330"/>
      <c r="C229" s="330"/>
      <c r="D229" s="323" t="str">
        <f t="shared" si="3"/>
        <v/>
      </c>
    </row>
    <row r="230" ht="25" customHeight="1" spans="1:4">
      <c r="A230" s="321" t="s">
        <v>206</v>
      </c>
      <c r="B230" s="328">
        <f>SUM(B231:B244)</f>
        <v>1066</v>
      </c>
      <c r="C230" s="328">
        <f>SUM(C231:C244)</f>
        <v>1057</v>
      </c>
      <c r="D230" s="323">
        <f t="shared" si="3"/>
        <v>-0.00844277673545968</v>
      </c>
    </row>
    <row r="231" ht="25" customHeight="1" spans="1:4">
      <c r="A231" s="324" t="s">
        <v>81</v>
      </c>
      <c r="B231" s="325">
        <v>1048</v>
      </c>
      <c r="C231" s="326">
        <v>877</v>
      </c>
      <c r="D231" s="323">
        <f t="shared" si="3"/>
        <v>-0.163167938931298</v>
      </c>
    </row>
    <row r="232" ht="25" customHeight="1" spans="1:4">
      <c r="A232" s="324" t="s">
        <v>82</v>
      </c>
      <c r="B232" s="325"/>
      <c r="C232" s="326">
        <v>2</v>
      </c>
      <c r="D232" s="323"/>
    </row>
    <row r="233" ht="25" customHeight="1" spans="1:4">
      <c r="A233" s="324" t="s">
        <v>83</v>
      </c>
      <c r="B233" s="325"/>
      <c r="C233" s="326"/>
      <c r="D233" s="323" t="str">
        <f t="shared" si="3"/>
        <v/>
      </c>
    </row>
    <row r="234" ht="25" customHeight="1" spans="1:4">
      <c r="A234" s="324" t="s">
        <v>207</v>
      </c>
      <c r="B234" s="325"/>
      <c r="C234" s="326">
        <v>25</v>
      </c>
      <c r="D234" s="323"/>
    </row>
    <row r="235" ht="25" customHeight="1" spans="1:4">
      <c r="A235" s="324" t="s">
        <v>208</v>
      </c>
      <c r="B235" s="329"/>
      <c r="C235" s="330">
        <v>5</v>
      </c>
      <c r="D235" s="323"/>
    </row>
    <row r="236" ht="25" customHeight="1" spans="1:4">
      <c r="A236" s="324" t="s">
        <v>122</v>
      </c>
      <c r="B236" s="325"/>
      <c r="C236" s="326"/>
      <c r="D236" s="323" t="str">
        <f t="shared" si="3"/>
        <v/>
      </c>
    </row>
    <row r="237" ht="25" customHeight="1" spans="1:4">
      <c r="A237" s="324" t="s">
        <v>209</v>
      </c>
      <c r="B237" s="325"/>
      <c r="C237" s="326"/>
      <c r="D237" s="323" t="str">
        <f t="shared" si="3"/>
        <v/>
      </c>
    </row>
    <row r="238" ht="25" customHeight="1" spans="1:4">
      <c r="A238" s="324" t="s">
        <v>210</v>
      </c>
      <c r="B238" s="325"/>
      <c r="C238" s="326"/>
      <c r="D238" s="323" t="str">
        <f t="shared" si="3"/>
        <v/>
      </c>
    </row>
    <row r="239" ht="25" customHeight="1" spans="1:4">
      <c r="A239" s="324" t="s">
        <v>211</v>
      </c>
      <c r="B239" s="325"/>
      <c r="C239" s="326"/>
      <c r="D239" s="323" t="str">
        <f t="shared" si="3"/>
        <v/>
      </c>
    </row>
    <row r="240" ht="25" customHeight="1" spans="1:4">
      <c r="A240" s="324" t="s">
        <v>212</v>
      </c>
      <c r="B240" s="325"/>
      <c r="C240" s="326"/>
      <c r="D240" s="323" t="str">
        <f t="shared" si="3"/>
        <v/>
      </c>
    </row>
    <row r="241" ht="25" customHeight="1" spans="1:4">
      <c r="A241" s="324" t="s">
        <v>213</v>
      </c>
      <c r="B241" s="329"/>
      <c r="C241" s="326"/>
      <c r="D241" s="323" t="str">
        <f t="shared" si="3"/>
        <v/>
      </c>
    </row>
    <row r="242" ht="25" customHeight="1" spans="1:4">
      <c r="A242" s="324" t="s">
        <v>214</v>
      </c>
      <c r="B242" s="325"/>
      <c r="C242" s="326"/>
      <c r="D242" s="323" t="str">
        <f t="shared" si="3"/>
        <v/>
      </c>
    </row>
    <row r="243" ht="25" customHeight="1" spans="1:4">
      <c r="A243" s="324" t="s">
        <v>90</v>
      </c>
      <c r="B243" s="325"/>
      <c r="C243" s="326">
        <v>106</v>
      </c>
      <c r="D243" s="323"/>
    </row>
    <row r="244" ht="25" customHeight="1" spans="1:4">
      <c r="A244" s="324" t="s">
        <v>215</v>
      </c>
      <c r="B244" s="325">
        <v>18</v>
      </c>
      <c r="C244" s="326">
        <v>42</v>
      </c>
      <c r="D244" s="323">
        <f t="shared" si="3"/>
        <v>1.33333333333333</v>
      </c>
    </row>
    <row r="245" ht="25" customHeight="1" spans="1:4">
      <c r="A245" s="321" t="s">
        <v>216</v>
      </c>
      <c r="B245" s="325">
        <f>SUM(B246:B247)</f>
        <v>500</v>
      </c>
      <c r="C245" s="325">
        <f>SUM(C246:C247)</f>
        <v>270</v>
      </c>
      <c r="D245" s="323" t="str">
        <f t="shared" si="3"/>
        <v/>
      </c>
    </row>
    <row r="246" ht="25" customHeight="1" spans="1:4">
      <c r="A246" s="324" t="s">
        <v>217</v>
      </c>
      <c r="B246" s="325"/>
      <c r="C246" s="326"/>
      <c r="D246" s="323" t="str">
        <f t="shared" si="3"/>
        <v/>
      </c>
    </row>
    <row r="247" ht="25" customHeight="1" spans="1:4">
      <c r="A247" s="324" t="s">
        <v>218</v>
      </c>
      <c r="B247" s="326">
        <v>500</v>
      </c>
      <c r="C247" s="326">
        <v>270</v>
      </c>
      <c r="D247" s="323" t="str">
        <f t="shared" si="3"/>
        <v/>
      </c>
    </row>
    <row r="248" ht="25" customHeight="1" spans="1:4">
      <c r="A248" s="321" t="s">
        <v>43</v>
      </c>
      <c r="B248" s="328"/>
      <c r="C248" s="328"/>
      <c r="D248" s="323" t="str">
        <f t="shared" si="3"/>
        <v/>
      </c>
    </row>
    <row r="249" ht="25" customHeight="1" spans="1:4">
      <c r="A249" s="321" t="s">
        <v>219</v>
      </c>
      <c r="B249" s="328"/>
      <c r="C249" s="328"/>
      <c r="D249" s="323" t="str">
        <f t="shared" si="3"/>
        <v/>
      </c>
    </row>
    <row r="250" ht="25" customHeight="1" spans="1:4">
      <c r="A250" s="321" t="s">
        <v>220</v>
      </c>
      <c r="B250" s="328"/>
      <c r="C250" s="328"/>
      <c r="D250" s="323" t="str">
        <f t="shared" si="3"/>
        <v/>
      </c>
    </row>
    <row r="251" ht="25" customHeight="1" spans="1:4">
      <c r="A251" s="321" t="s">
        <v>44</v>
      </c>
      <c r="B251" s="322">
        <f>SUM(B252,B254,B264)</f>
        <v>52</v>
      </c>
      <c r="C251" s="322">
        <f>SUM(C252,C254,C264)</f>
        <v>279</v>
      </c>
      <c r="D251" s="323" t="str">
        <f t="shared" si="3"/>
        <v/>
      </c>
    </row>
    <row r="252" ht="25" customHeight="1" spans="1:4">
      <c r="A252" s="321" t="s">
        <v>221</v>
      </c>
      <c r="B252" s="322"/>
      <c r="C252" s="322"/>
      <c r="D252" s="323" t="str">
        <f t="shared" si="3"/>
        <v/>
      </c>
    </row>
    <row r="253" ht="25" customHeight="1" spans="1:4">
      <c r="A253" s="324" t="s">
        <v>222</v>
      </c>
      <c r="B253" s="330"/>
      <c r="C253" s="330"/>
      <c r="D253" s="323" t="str">
        <f t="shared" si="3"/>
        <v/>
      </c>
    </row>
    <row r="254" ht="25" customHeight="1" spans="1:4">
      <c r="A254" s="321" t="s">
        <v>223</v>
      </c>
      <c r="B254" s="328">
        <f>SUM(B255:B263)</f>
        <v>52</v>
      </c>
      <c r="C254" s="328">
        <f>SUM(C255:C263)</f>
        <v>279</v>
      </c>
      <c r="D254" s="323" t="str">
        <f t="shared" si="3"/>
        <v/>
      </c>
    </row>
    <row r="255" ht="25" customHeight="1" spans="1:4">
      <c r="A255" s="324" t="s">
        <v>224</v>
      </c>
      <c r="B255" s="326"/>
      <c r="C255" s="326">
        <v>43</v>
      </c>
      <c r="D255" s="323"/>
    </row>
    <row r="256" ht="25" customHeight="1" spans="1:4">
      <c r="A256" s="324" t="s">
        <v>225</v>
      </c>
      <c r="B256" s="330">
        <v>0</v>
      </c>
      <c r="C256" s="330"/>
      <c r="D256" s="323" t="str">
        <f t="shared" si="3"/>
        <v/>
      </c>
    </row>
    <row r="257" ht="25" customHeight="1" spans="1:4">
      <c r="A257" s="324" t="s">
        <v>226</v>
      </c>
      <c r="B257" s="326">
        <v>50</v>
      </c>
      <c r="C257" s="326">
        <v>150</v>
      </c>
      <c r="D257" s="323" t="str">
        <f t="shared" si="3"/>
        <v/>
      </c>
    </row>
    <row r="258" ht="25" customHeight="1" spans="1:4">
      <c r="A258" s="324" t="s">
        <v>227</v>
      </c>
      <c r="B258" s="326">
        <v>0</v>
      </c>
      <c r="C258" s="326"/>
      <c r="D258" s="323" t="str">
        <f t="shared" si="3"/>
        <v/>
      </c>
    </row>
    <row r="259" ht="25" customHeight="1" spans="1:4">
      <c r="A259" s="324" t="s">
        <v>228</v>
      </c>
      <c r="B259" s="330">
        <v>0</v>
      </c>
      <c r="C259" s="330"/>
      <c r="D259" s="323" t="str">
        <f t="shared" si="3"/>
        <v/>
      </c>
    </row>
    <row r="260" ht="25" customHeight="1" spans="1:4">
      <c r="A260" s="324" t="s">
        <v>229</v>
      </c>
      <c r="B260" s="330">
        <v>0</v>
      </c>
      <c r="C260" s="330"/>
      <c r="D260" s="323" t="str">
        <f t="shared" si="3"/>
        <v/>
      </c>
    </row>
    <row r="261" ht="25" customHeight="1" spans="1:4">
      <c r="A261" s="324" t="s">
        <v>230</v>
      </c>
      <c r="B261" s="326">
        <v>2</v>
      </c>
      <c r="C261" s="326">
        <v>78</v>
      </c>
      <c r="D261" s="323" t="str">
        <f t="shared" si="3"/>
        <v/>
      </c>
    </row>
    <row r="262" ht="25" customHeight="1" spans="1:4">
      <c r="A262" s="324" t="s">
        <v>231</v>
      </c>
      <c r="B262" s="326">
        <v>0</v>
      </c>
      <c r="C262" s="326"/>
      <c r="D262" s="323" t="str">
        <f t="shared" ref="D262:D265" si="4">IF(C262&lt;&gt;0,IF((C262/B262-1)&lt;-30%,"",IF((C262/B262-1)&gt;150%,"",C262/B262-1)),"")</f>
        <v/>
      </c>
    </row>
    <row r="263" ht="25" customHeight="1" spans="1:4">
      <c r="A263" s="324" t="s">
        <v>232</v>
      </c>
      <c r="B263" s="326">
        <v>0</v>
      </c>
      <c r="C263" s="326">
        <v>8</v>
      </c>
      <c r="D263" s="323"/>
    </row>
    <row r="264" ht="25" customHeight="1" spans="1:4">
      <c r="A264" s="321" t="s">
        <v>233</v>
      </c>
      <c r="B264" s="328"/>
      <c r="C264" s="328"/>
      <c r="D264" s="323" t="str">
        <f t="shared" si="4"/>
        <v/>
      </c>
    </row>
    <row r="265" ht="25" customHeight="1" spans="1:4">
      <c r="A265" s="324" t="s">
        <v>234</v>
      </c>
      <c r="B265" s="326">
        <v>4</v>
      </c>
      <c r="C265" s="326">
        <v>5</v>
      </c>
      <c r="D265" s="323">
        <f t="shared" si="4"/>
        <v>0.25</v>
      </c>
    </row>
    <row r="266" ht="25" customHeight="1" spans="1:4">
      <c r="A266" s="321" t="s">
        <v>45</v>
      </c>
      <c r="B266" s="328">
        <f>SUM(B267,B270,B281,B288,B296,B305,B321,B331,B341,B349,B355)</f>
        <v>9049</v>
      </c>
      <c r="C266" s="328">
        <f>SUM(C267,C270,C281,C288,C296,C305,C321,C331,C341,C349,C355)</f>
        <v>9569</v>
      </c>
      <c r="D266" s="323">
        <f t="shared" ref="D266:D321" si="5">IF(C266&lt;&gt;0,IF((C266/B266-1)&lt;-30%,"",IF((C266/B266-1)&gt;150%,"",C266/B266-1)),"")</f>
        <v>0.0574649132500828</v>
      </c>
    </row>
    <row r="267" ht="25" customHeight="1" spans="1:4">
      <c r="A267" s="321" t="s">
        <v>235</v>
      </c>
      <c r="B267" s="328">
        <f>SUM(B268:B269)</f>
        <v>4</v>
      </c>
      <c r="C267" s="328">
        <f>SUM(C268:C269)</f>
        <v>6</v>
      </c>
      <c r="D267" s="323">
        <f t="shared" si="5"/>
        <v>0.5</v>
      </c>
    </row>
    <row r="268" ht="25" customHeight="1" spans="1:4">
      <c r="A268" s="324" t="s">
        <v>236</v>
      </c>
      <c r="B268" s="326">
        <v>4</v>
      </c>
      <c r="C268" s="326">
        <v>6</v>
      </c>
      <c r="D268" s="323">
        <f t="shared" si="5"/>
        <v>0.5</v>
      </c>
    </row>
    <row r="269" ht="25" customHeight="1" spans="1:4">
      <c r="A269" s="324" t="s">
        <v>237</v>
      </c>
      <c r="B269" s="326"/>
      <c r="C269" s="326"/>
      <c r="D269" s="323" t="str">
        <f t="shared" si="5"/>
        <v/>
      </c>
    </row>
    <row r="270" ht="25" customHeight="1" spans="1:4">
      <c r="A270" s="321" t="s">
        <v>238</v>
      </c>
      <c r="B270" s="328">
        <f>SUM(B271:B280)</f>
        <v>7946</v>
      </c>
      <c r="C270" s="328">
        <f>SUM(C271:C280)</f>
        <v>8419</v>
      </c>
      <c r="D270" s="323">
        <f t="shared" si="5"/>
        <v>0.0595268059400957</v>
      </c>
    </row>
    <row r="271" ht="25" customHeight="1" spans="1:4">
      <c r="A271" s="324" t="s">
        <v>81</v>
      </c>
      <c r="B271" s="332">
        <v>5072</v>
      </c>
      <c r="C271" s="330">
        <v>4995</v>
      </c>
      <c r="D271" s="323">
        <f t="shared" si="5"/>
        <v>-0.0151813880126183</v>
      </c>
    </row>
    <row r="272" ht="25" customHeight="1" spans="1:4">
      <c r="A272" s="324" t="s">
        <v>82</v>
      </c>
      <c r="B272" s="332">
        <v>945</v>
      </c>
      <c r="C272" s="330">
        <v>2200</v>
      </c>
      <c r="D272" s="323">
        <f t="shared" si="5"/>
        <v>1.32804232804233</v>
      </c>
    </row>
    <row r="273" ht="25" customHeight="1" spans="1:4">
      <c r="A273" s="324" t="s">
        <v>83</v>
      </c>
      <c r="B273" s="326"/>
      <c r="C273" s="326"/>
      <c r="D273" s="323" t="str">
        <f t="shared" si="5"/>
        <v/>
      </c>
    </row>
    <row r="274" ht="25" customHeight="1" spans="1:4">
      <c r="A274" s="324" t="s">
        <v>122</v>
      </c>
      <c r="B274" s="332">
        <v>100</v>
      </c>
      <c r="C274" s="326"/>
      <c r="D274" s="323" t="str">
        <f t="shared" si="5"/>
        <v/>
      </c>
    </row>
    <row r="275" ht="25" customHeight="1" spans="1:4">
      <c r="A275" s="324" t="s">
        <v>239</v>
      </c>
      <c r="B275" s="332">
        <v>1104</v>
      </c>
      <c r="C275" s="326">
        <v>550</v>
      </c>
      <c r="D275" s="323" t="str">
        <f t="shared" si="5"/>
        <v/>
      </c>
    </row>
    <row r="276" ht="25" customHeight="1" spans="1:4">
      <c r="A276" s="324" t="s">
        <v>240</v>
      </c>
      <c r="B276" s="332">
        <v>60</v>
      </c>
      <c r="C276" s="326"/>
      <c r="D276" s="323" t="str">
        <f t="shared" si="5"/>
        <v/>
      </c>
    </row>
    <row r="277" ht="25" customHeight="1" spans="1:4">
      <c r="A277" s="324" t="s">
        <v>241</v>
      </c>
      <c r="B277" s="332">
        <v>0</v>
      </c>
      <c r="C277" s="326"/>
      <c r="D277" s="323" t="str">
        <f t="shared" si="5"/>
        <v/>
      </c>
    </row>
    <row r="278" ht="25" customHeight="1" spans="1:4">
      <c r="A278" s="324" t="s">
        <v>242</v>
      </c>
      <c r="B278" s="332"/>
      <c r="C278" s="326"/>
      <c r="D278" s="323" t="str">
        <f t="shared" si="5"/>
        <v/>
      </c>
    </row>
    <row r="279" ht="25" customHeight="1" spans="1:4">
      <c r="A279" s="324" t="s">
        <v>90</v>
      </c>
      <c r="B279" s="326"/>
      <c r="C279" s="326"/>
      <c r="D279" s="323" t="str">
        <f t="shared" si="5"/>
        <v/>
      </c>
    </row>
    <row r="280" ht="25" customHeight="1" spans="1:4">
      <c r="A280" s="324" t="s">
        <v>243</v>
      </c>
      <c r="B280" s="332">
        <v>665</v>
      </c>
      <c r="C280" s="326">
        <v>674</v>
      </c>
      <c r="D280" s="323">
        <f t="shared" si="5"/>
        <v>0.0135338345864662</v>
      </c>
    </row>
    <row r="281" ht="25" customHeight="1" spans="1:4">
      <c r="A281" s="321" t="s">
        <v>244</v>
      </c>
      <c r="B281" s="328"/>
      <c r="C281" s="328">
        <f>SUM(C282:C287)</f>
        <v>0</v>
      </c>
      <c r="D281" s="323" t="str">
        <f t="shared" si="5"/>
        <v/>
      </c>
    </row>
    <row r="282" ht="25" customHeight="1" spans="1:4">
      <c r="A282" s="324" t="s">
        <v>81</v>
      </c>
      <c r="B282" s="326"/>
      <c r="C282" s="326"/>
      <c r="D282" s="323" t="str">
        <f t="shared" si="5"/>
        <v/>
      </c>
    </row>
    <row r="283" ht="25" customHeight="1" spans="1:4">
      <c r="A283" s="324" t="s">
        <v>82</v>
      </c>
      <c r="B283" s="326"/>
      <c r="C283" s="326"/>
      <c r="D283" s="323" t="str">
        <f t="shared" si="5"/>
        <v/>
      </c>
    </row>
    <row r="284" ht="25" customHeight="1" spans="1:4">
      <c r="A284" s="324" t="s">
        <v>83</v>
      </c>
      <c r="B284" s="330"/>
      <c r="C284" s="330"/>
      <c r="D284" s="323" t="str">
        <f t="shared" si="5"/>
        <v/>
      </c>
    </row>
    <row r="285" ht="25" customHeight="1" spans="1:4">
      <c r="A285" s="324" t="s">
        <v>245</v>
      </c>
      <c r="B285" s="326"/>
      <c r="C285" s="326"/>
      <c r="D285" s="323" t="str">
        <f t="shared" si="5"/>
        <v/>
      </c>
    </row>
    <row r="286" ht="25" customHeight="1" spans="1:4">
      <c r="A286" s="324" t="s">
        <v>90</v>
      </c>
      <c r="B286" s="326"/>
      <c r="C286" s="326"/>
      <c r="D286" s="323" t="str">
        <f t="shared" si="5"/>
        <v/>
      </c>
    </row>
    <row r="287" ht="25" customHeight="1" spans="1:4">
      <c r="A287" s="324" t="s">
        <v>246</v>
      </c>
      <c r="B287" s="326"/>
      <c r="C287" s="326"/>
      <c r="D287" s="323" t="str">
        <f t="shared" si="5"/>
        <v/>
      </c>
    </row>
    <row r="288" ht="25" customHeight="1" spans="1:4">
      <c r="A288" s="321" t="s">
        <v>247</v>
      </c>
      <c r="B288" s="328">
        <f>SUM(B289:B295)</f>
        <v>0</v>
      </c>
      <c r="C288" s="328">
        <f>SUM(C289:C295)</f>
        <v>3</v>
      </c>
      <c r="D288" s="323"/>
    </row>
    <row r="289" ht="25" customHeight="1" spans="1:4">
      <c r="A289" s="324" t="s">
        <v>81</v>
      </c>
      <c r="B289" s="326"/>
      <c r="C289" s="326"/>
      <c r="D289" s="323" t="str">
        <f t="shared" si="5"/>
        <v/>
      </c>
    </row>
    <row r="290" ht="25" customHeight="1" spans="1:4">
      <c r="A290" s="324" t="s">
        <v>82</v>
      </c>
      <c r="B290" s="326"/>
      <c r="C290" s="326"/>
      <c r="D290" s="323" t="str">
        <f t="shared" si="5"/>
        <v/>
      </c>
    </row>
    <row r="291" ht="25" customHeight="1" spans="1:4">
      <c r="A291" s="324" t="s">
        <v>83</v>
      </c>
      <c r="B291" s="326"/>
      <c r="C291" s="326"/>
      <c r="D291" s="323" t="str">
        <f t="shared" si="5"/>
        <v/>
      </c>
    </row>
    <row r="292" ht="25" customHeight="1" spans="1:4">
      <c r="A292" s="324" t="s">
        <v>248</v>
      </c>
      <c r="B292" s="326"/>
      <c r="C292" s="326"/>
      <c r="D292" s="323" t="str">
        <f t="shared" si="5"/>
        <v/>
      </c>
    </row>
    <row r="293" ht="25" customHeight="1" spans="1:4">
      <c r="A293" s="324" t="s">
        <v>249</v>
      </c>
      <c r="B293" s="326"/>
      <c r="C293" s="326"/>
      <c r="D293" s="323" t="str">
        <f t="shared" si="5"/>
        <v/>
      </c>
    </row>
    <row r="294" ht="25" customHeight="1" spans="1:4">
      <c r="A294" s="324" t="s">
        <v>90</v>
      </c>
      <c r="B294" s="326"/>
      <c r="C294" s="326"/>
      <c r="D294" s="323" t="str">
        <f t="shared" si="5"/>
        <v/>
      </c>
    </row>
    <row r="295" ht="25" customHeight="1" spans="1:4">
      <c r="A295" s="324" t="s">
        <v>250</v>
      </c>
      <c r="B295" s="326"/>
      <c r="C295" s="326">
        <v>3</v>
      </c>
      <c r="D295" s="323"/>
    </row>
    <row r="296" ht="25" customHeight="1" spans="1:4">
      <c r="A296" s="321" t="s">
        <v>251</v>
      </c>
      <c r="B296" s="328"/>
      <c r="C296" s="328">
        <f>SUM(C297:C304)</f>
        <v>13</v>
      </c>
      <c r="D296" s="323"/>
    </row>
    <row r="297" ht="25" customHeight="1" spans="1:4">
      <c r="A297" s="324" t="s">
        <v>81</v>
      </c>
      <c r="B297" s="326"/>
      <c r="C297" s="326"/>
      <c r="D297" s="323" t="str">
        <f t="shared" si="5"/>
        <v/>
      </c>
    </row>
    <row r="298" ht="25" customHeight="1" spans="1:4">
      <c r="A298" s="324" t="s">
        <v>82</v>
      </c>
      <c r="B298" s="326"/>
      <c r="C298" s="326"/>
      <c r="D298" s="323" t="str">
        <f t="shared" si="5"/>
        <v/>
      </c>
    </row>
    <row r="299" ht="25" customHeight="1" spans="1:4">
      <c r="A299" s="324" t="s">
        <v>83</v>
      </c>
      <c r="B299" s="326"/>
      <c r="C299" s="326"/>
      <c r="D299" s="323" t="str">
        <f t="shared" si="5"/>
        <v/>
      </c>
    </row>
    <row r="300" ht="25" customHeight="1" spans="1:4">
      <c r="A300" s="324" t="s">
        <v>252</v>
      </c>
      <c r="B300" s="326"/>
      <c r="C300" s="326"/>
      <c r="D300" s="323" t="str">
        <f t="shared" si="5"/>
        <v/>
      </c>
    </row>
    <row r="301" ht="25" customHeight="1" spans="1:4">
      <c r="A301" s="324" t="s">
        <v>253</v>
      </c>
      <c r="B301" s="326"/>
      <c r="C301" s="326">
        <v>13</v>
      </c>
      <c r="D301" s="323"/>
    </row>
    <row r="302" ht="25" customHeight="1" spans="1:4">
      <c r="A302" s="324" t="s">
        <v>254</v>
      </c>
      <c r="B302" s="326"/>
      <c r="C302" s="326"/>
      <c r="D302" s="323" t="str">
        <f t="shared" si="5"/>
        <v/>
      </c>
    </row>
    <row r="303" ht="25" customHeight="1" spans="1:4">
      <c r="A303" s="324" t="s">
        <v>90</v>
      </c>
      <c r="B303" s="326"/>
      <c r="C303" s="326"/>
      <c r="D303" s="323" t="str">
        <f t="shared" si="5"/>
        <v/>
      </c>
    </row>
    <row r="304" ht="25" customHeight="1" spans="1:4">
      <c r="A304" s="324" t="s">
        <v>255</v>
      </c>
      <c r="B304" s="326"/>
      <c r="C304" s="326"/>
      <c r="D304" s="323" t="str">
        <f t="shared" si="5"/>
        <v/>
      </c>
    </row>
    <row r="305" ht="25" customHeight="1" spans="1:4">
      <c r="A305" s="321" t="s">
        <v>256</v>
      </c>
      <c r="B305" s="328">
        <f>SUM(B306:B320)</f>
        <v>1099</v>
      </c>
      <c r="C305" s="328">
        <f>SUM(C306:C320)</f>
        <v>1112</v>
      </c>
      <c r="D305" s="323">
        <f t="shared" si="5"/>
        <v>0.0118289353958143</v>
      </c>
    </row>
    <row r="306" ht="25" customHeight="1" spans="1:4">
      <c r="A306" s="324" t="s">
        <v>81</v>
      </c>
      <c r="B306" s="332">
        <v>643</v>
      </c>
      <c r="C306" s="330">
        <v>648</v>
      </c>
      <c r="D306" s="323">
        <f t="shared" si="5"/>
        <v>0.00777604976671853</v>
      </c>
    </row>
    <row r="307" ht="25" customHeight="1" spans="1:4">
      <c r="A307" s="324" t="s">
        <v>82</v>
      </c>
      <c r="B307" s="326"/>
      <c r="C307" s="326"/>
      <c r="D307" s="323" t="str">
        <f t="shared" si="5"/>
        <v/>
      </c>
    </row>
    <row r="308" ht="25" customHeight="1" spans="1:4">
      <c r="A308" s="324" t="s">
        <v>83</v>
      </c>
      <c r="B308" s="326"/>
      <c r="C308" s="326"/>
      <c r="D308" s="323" t="str">
        <f t="shared" si="5"/>
        <v/>
      </c>
    </row>
    <row r="309" ht="25" customHeight="1" spans="1:4">
      <c r="A309" s="324" t="s">
        <v>257</v>
      </c>
      <c r="B309" s="332">
        <v>100</v>
      </c>
      <c r="C309" s="326">
        <v>115</v>
      </c>
      <c r="D309" s="323">
        <f t="shared" si="5"/>
        <v>0.15</v>
      </c>
    </row>
    <row r="310" ht="25" customHeight="1" spans="1:4">
      <c r="A310" s="324" t="s">
        <v>258</v>
      </c>
      <c r="B310" s="332">
        <v>25</v>
      </c>
      <c r="C310" s="326">
        <v>25</v>
      </c>
      <c r="D310" s="323">
        <f t="shared" si="5"/>
        <v>0</v>
      </c>
    </row>
    <row r="311" ht="25" customHeight="1" spans="1:4">
      <c r="A311" s="324" t="s">
        <v>259</v>
      </c>
      <c r="B311" s="332">
        <v>68</v>
      </c>
      <c r="C311" s="326">
        <v>48</v>
      </c>
      <c r="D311" s="323">
        <f t="shared" si="5"/>
        <v>-0.294117647058823</v>
      </c>
    </row>
    <row r="312" ht="25" customHeight="1" spans="1:4">
      <c r="A312" s="324" t="s">
        <v>260</v>
      </c>
      <c r="B312" s="332">
        <v>10</v>
      </c>
      <c r="C312" s="326">
        <v>30</v>
      </c>
      <c r="D312" s="323" t="str">
        <f t="shared" si="5"/>
        <v/>
      </c>
    </row>
    <row r="313" ht="25" customHeight="1" spans="1:4">
      <c r="A313" s="324" t="s">
        <v>261</v>
      </c>
      <c r="B313" s="330"/>
      <c r="C313" s="330"/>
      <c r="D313" s="323" t="str">
        <f t="shared" si="5"/>
        <v/>
      </c>
    </row>
    <row r="314" ht="25" customHeight="1" spans="1:4">
      <c r="A314" s="324" t="s">
        <v>262</v>
      </c>
      <c r="B314" s="326"/>
      <c r="C314" s="326"/>
      <c r="D314" s="323" t="str">
        <f t="shared" si="5"/>
        <v/>
      </c>
    </row>
    <row r="315" ht="25" customHeight="1" spans="1:4">
      <c r="A315" s="324" t="s">
        <v>263</v>
      </c>
      <c r="B315" s="332">
        <v>10</v>
      </c>
      <c r="C315" s="326">
        <v>20</v>
      </c>
      <c r="D315" s="323">
        <f t="shared" si="5"/>
        <v>1</v>
      </c>
    </row>
    <row r="316" ht="25" customHeight="1" spans="1:4">
      <c r="A316" s="324" t="s">
        <v>264</v>
      </c>
      <c r="B316" s="326"/>
      <c r="C316" s="326"/>
      <c r="D316" s="323" t="str">
        <f t="shared" si="5"/>
        <v/>
      </c>
    </row>
    <row r="317" ht="25" customHeight="1" spans="1:4">
      <c r="A317" s="324" t="s">
        <v>265</v>
      </c>
      <c r="B317" s="326"/>
      <c r="C317" s="326"/>
      <c r="D317" s="323" t="str">
        <f t="shared" si="5"/>
        <v/>
      </c>
    </row>
    <row r="318" ht="25" customHeight="1" spans="1:4">
      <c r="A318" s="324" t="s">
        <v>122</v>
      </c>
      <c r="B318" s="326"/>
      <c r="C318" s="326"/>
      <c r="D318" s="323" t="str">
        <f t="shared" si="5"/>
        <v/>
      </c>
    </row>
    <row r="319" ht="25" customHeight="1" spans="1:4">
      <c r="A319" s="324" t="s">
        <v>90</v>
      </c>
      <c r="B319" s="332">
        <v>156</v>
      </c>
      <c r="C319" s="326">
        <v>137</v>
      </c>
      <c r="D319" s="323">
        <f t="shared" si="5"/>
        <v>-0.121794871794872</v>
      </c>
    </row>
    <row r="320" ht="25" customHeight="1" spans="1:4">
      <c r="A320" s="324" t="s">
        <v>266</v>
      </c>
      <c r="B320" s="332">
        <v>87</v>
      </c>
      <c r="C320" s="326">
        <v>89</v>
      </c>
      <c r="D320" s="323">
        <f t="shared" si="5"/>
        <v>0.0229885057471264</v>
      </c>
    </row>
    <row r="321" ht="25" customHeight="1" spans="1:4">
      <c r="A321" s="321" t="s">
        <v>267</v>
      </c>
      <c r="B321" s="328"/>
      <c r="C321" s="328"/>
      <c r="D321" s="323" t="str">
        <f t="shared" si="5"/>
        <v/>
      </c>
    </row>
    <row r="322" ht="25" customHeight="1" spans="1:4">
      <c r="A322" s="324" t="s">
        <v>81</v>
      </c>
      <c r="B322" s="326"/>
      <c r="C322" s="326"/>
      <c r="D322" s="323" t="str">
        <f t="shared" ref="D322:D385" si="6">IF(C322&lt;&gt;0,IF((C322/B322-1)&lt;-30%,"",IF((C322/B322-1)&gt;150%,"",C322/B322-1)),"")</f>
        <v/>
      </c>
    </row>
    <row r="323" ht="25" customHeight="1" spans="1:4">
      <c r="A323" s="324" t="s">
        <v>82</v>
      </c>
      <c r="B323" s="326"/>
      <c r="C323" s="326"/>
      <c r="D323" s="323" t="str">
        <f t="shared" si="6"/>
        <v/>
      </c>
    </row>
    <row r="324" ht="25" customHeight="1" spans="1:4">
      <c r="A324" s="324" t="s">
        <v>83</v>
      </c>
      <c r="B324" s="326"/>
      <c r="C324" s="326"/>
      <c r="D324" s="323" t="str">
        <f t="shared" si="6"/>
        <v/>
      </c>
    </row>
    <row r="325" ht="25" customHeight="1" spans="1:4">
      <c r="A325" s="324" t="s">
        <v>268</v>
      </c>
      <c r="B325" s="330"/>
      <c r="C325" s="330"/>
      <c r="D325" s="323" t="str">
        <f t="shared" si="6"/>
        <v/>
      </c>
    </row>
    <row r="326" ht="25" customHeight="1" spans="1:4">
      <c r="A326" s="324" t="s">
        <v>269</v>
      </c>
      <c r="B326" s="326"/>
      <c r="C326" s="326"/>
      <c r="D326" s="323" t="str">
        <f t="shared" si="6"/>
        <v/>
      </c>
    </row>
    <row r="327" ht="25" customHeight="1" spans="1:4">
      <c r="A327" s="324" t="s">
        <v>270</v>
      </c>
      <c r="B327" s="326"/>
      <c r="C327" s="326"/>
      <c r="D327" s="323" t="str">
        <f t="shared" si="6"/>
        <v/>
      </c>
    </row>
    <row r="328" ht="25" customHeight="1" spans="1:4">
      <c r="A328" s="324" t="s">
        <v>122</v>
      </c>
      <c r="B328" s="326"/>
      <c r="C328" s="326"/>
      <c r="D328" s="323" t="str">
        <f t="shared" si="6"/>
        <v/>
      </c>
    </row>
    <row r="329" ht="25" customHeight="1" spans="1:4">
      <c r="A329" s="324" t="s">
        <v>90</v>
      </c>
      <c r="B329" s="326"/>
      <c r="C329" s="326"/>
      <c r="D329" s="323" t="str">
        <f t="shared" si="6"/>
        <v/>
      </c>
    </row>
    <row r="330" ht="25" customHeight="1" spans="1:4">
      <c r="A330" s="324" t="s">
        <v>271</v>
      </c>
      <c r="B330" s="326"/>
      <c r="C330" s="326"/>
      <c r="D330" s="323" t="str">
        <f t="shared" si="6"/>
        <v/>
      </c>
    </row>
    <row r="331" ht="25" customHeight="1" spans="1:4">
      <c r="A331" s="321" t="s">
        <v>272</v>
      </c>
      <c r="B331" s="328"/>
      <c r="C331" s="328"/>
      <c r="D331" s="323" t="str">
        <f t="shared" si="6"/>
        <v/>
      </c>
    </row>
    <row r="332" ht="25" customHeight="1" spans="1:4">
      <c r="A332" s="324" t="s">
        <v>81</v>
      </c>
      <c r="B332" s="326"/>
      <c r="C332" s="326"/>
      <c r="D332" s="323" t="str">
        <f t="shared" si="6"/>
        <v/>
      </c>
    </row>
    <row r="333" ht="25" customHeight="1" spans="1:4">
      <c r="A333" s="324" t="s">
        <v>82</v>
      </c>
      <c r="B333" s="326"/>
      <c r="C333" s="326"/>
      <c r="D333" s="323" t="str">
        <f t="shared" si="6"/>
        <v/>
      </c>
    </row>
    <row r="334" ht="25" customHeight="1" spans="1:4">
      <c r="A334" s="324" t="s">
        <v>83</v>
      </c>
      <c r="B334" s="326"/>
      <c r="C334" s="326"/>
      <c r="D334" s="323" t="str">
        <f t="shared" si="6"/>
        <v/>
      </c>
    </row>
    <row r="335" ht="25" customHeight="1" spans="1:4">
      <c r="A335" s="324" t="s">
        <v>273</v>
      </c>
      <c r="B335" s="330"/>
      <c r="C335" s="330"/>
      <c r="D335" s="323" t="str">
        <f t="shared" si="6"/>
        <v/>
      </c>
    </row>
    <row r="336" ht="25" customHeight="1" spans="1:4">
      <c r="A336" s="324" t="s">
        <v>274</v>
      </c>
      <c r="B336" s="326"/>
      <c r="C336" s="326"/>
      <c r="D336" s="323" t="str">
        <f t="shared" si="6"/>
        <v/>
      </c>
    </row>
    <row r="337" ht="25" customHeight="1" spans="1:4">
      <c r="A337" s="324" t="s">
        <v>275</v>
      </c>
      <c r="B337" s="326"/>
      <c r="C337" s="326"/>
      <c r="D337" s="323" t="str">
        <f t="shared" si="6"/>
        <v/>
      </c>
    </row>
    <row r="338" ht="25" customHeight="1" spans="1:4">
      <c r="A338" s="324" t="s">
        <v>122</v>
      </c>
      <c r="B338" s="326"/>
      <c r="C338" s="326"/>
      <c r="D338" s="323" t="str">
        <f t="shared" si="6"/>
        <v/>
      </c>
    </row>
    <row r="339" ht="25" customHeight="1" spans="1:4">
      <c r="A339" s="324" t="s">
        <v>90</v>
      </c>
      <c r="B339" s="326"/>
      <c r="C339" s="326"/>
      <c r="D339" s="323" t="str">
        <f t="shared" si="6"/>
        <v/>
      </c>
    </row>
    <row r="340" ht="25" customHeight="1" spans="1:4">
      <c r="A340" s="324" t="s">
        <v>276</v>
      </c>
      <c r="B340" s="326"/>
      <c r="C340" s="326"/>
      <c r="D340" s="323" t="str">
        <f t="shared" si="6"/>
        <v/>
      </c>
    </row>
    <row r="341" ht="25" customHeight="1" spans="1:4">
      <c r="A341" s="321" t="s">
        <v>277</v>
      </c>
      <c r="B341" s="328"/>
      <c r="C341" s="328"/>
      <c r="D341" s="323" t="str">
        <f t="shared" si="6"/>
        <v/>
      </c>
    </row>
    <row r="342" ht="25" customHeight="1" spans="1:4">
      <c r="A342" s="324" t="s">
        <v>81</v>
      </c>
      <c r="B342" s="326"/>
      <c r="C342" s="326"/>
      <c r="D342" s="323" t="str">
        <f t="shared" si="6"/>
        <v/>
      </c>
    </row>
    <row r="343" ht="25" customHeight="1" spans="1:4">
      <c r="A343" s="324" t="s">
        <v>82</v>
      </c>
      <c r="B343" s="326"/>
      <c r="C343" s="326"/>
      <c r="D343" s="323" t="str">
        <f t="shared" si="6"/>
        <v/>
      </c>
    </row>
    <row r="344" ht="25" customHeight="1" spans="1:4">
      <c r="A344" s="324" t="s">
        <v>83</v>
      </c>
      <c r="B344" s="326"/>
      <c r="C344" s="326"/>
      <c r="D344" s="323" t="str">
        <f t="shared" si="6"/>
        <v/>
      </c>
    </row>
    <row r="345" ht="25" customHeight="1" spans="1:4">
      <c r="A345" s="324" t="s">
        <v>278</v>
      </c>
      <c r="B345" s="326"/>
      <c r="C345" s="326"/>
      <c r="D345" s="323" t="str">
        <f t="shared" si="6"/>
        <v/>
      </c>
    </row>
    <row r="346" ht="25" customHeight="1" spans="1:4">
      <c r="A346" s="324" t="s">
        <v>279</v>
      </c>
      <c r="B346" s="326"/>
      <c r="C346" s="326"/>
      <c r="D346" s="323" t="str">
        <f t="shared" si="6"/>
        <v/>
      </c>
    </row>
    <row r="347" ht="25" customHeight="1" spans="1:4">
      <c r="A347" s="324" t="s">
        <v>90</v>
      </c>
      <c r="B347" s="326"/>
      <c r="C347" s="326"/>
      <c r="D347" s="323" t="str">
        <f t="shared" si="6"/>
        <v/>
      </c>
    </row>
    <row r="348" ht="25" customHeight="1" spans="1:4">
      <c r="A348" s="324" t="s">
        <v>280</v>
      </c>
      <c r="B348" s="326"/>
      <c r="C348" s="326"/>
      <c r="D348" s="323" t="str">
        <f t="shared" si="6"/>
        <v/>
      </c>
    </row>
    <row r="349" ht="25" customHeight="1" spans="1:4">
      <c r="A349" s="321" t="s">
        <v>281</v>
      </c>
      <c r="B349" s="322"/>
      <c r="C349" s="322"/>
      <c r="D349" s="323" t="str">
        <f t="shared" si="6"/>
        <v/>
      </c>
    </row>
    <row r="350" ht="25" customHeight="1" spans="1:4">
      <c r="A350" s="324" t="s">
        <v>81</v>
      </c>
      <c r="B350" s="326"/>
      <c r="C350" s="326"/>
      <c r="D350" s="323" t="str">
        <f t="shared" si="6"/>
        <v/>
      </c>
    </row>
    <row r="351" ht="25" customHeight="1" spans="1:4">
      <c r="A351" s="324" t="s">
        <v>82</v>
      </c>
      <c r="B351" s="326"/>
      <c r="C351" s="326"/>
      <c r="D351" s="323" t="str">
        <f t="shared" si="6"/>
        <v/>
      </c>
    </row>
    <row r="352" ht="25" customHeight="1" spans="1:4">
      <c r="A352" s="324" t="s">
        <v>122</v>
      </c>
      <c r="B352" s="326"/>
      <c r="C352" s="326"/>
      <c r="D352" s="323" t="str">
        <f t="shared" si="6"/>
        <v/>
      </c>
    </row>
    <row r="353" ht="25" customHeight="1" spans="1:4">
      <c r="A353" s="324" t="s">
        <v>282</v>
      </c>
      <c r="B353" s="326"/>
      <c r="C353" s="326"/>
      <c r="D353" s="323" t="str">
        <f t="shared" si="6"/>
        <v/>
      </c>
    </row>
    <row r="354" ht="25" customHeight="1" spans="1:4">
      <c r="A354" s="324" t="s">
        <v>283</v>
      </c>
      <c r="B354" s="326"/>
      <c r="C354" s="326"/>
      <c r="D354" s="323" t="str">
        <f t="shared" si="6"/>
        <v/>
      </c>
    </row>
    <row r="355" ht="25" customHeight="1" spans="1:4">
      <c r="A355" s="321" t="s">
        <v>284</v>
      </c>
      <c r="B355" s="328"/>
      <c r="C355" s="328">
        <f>SUM(C356)</f>
        <v>16</v>
      </c>
      <c r="D355" s="323"/>
    </row>
    <row r="356" ht="25" customHeight="1" spans="1:4">
      <c r="A356" s="324" t="s">
        <v>285</v>
      </c>
      <c r="B356" s="326"/>
      <c r="C356" s="326">
        <v>16</v>
      </c>
      <c r="D356" s="323"/>
    </row>
    <row r="357" ht="25" customHeight="1" spans="1:4">
      <c r="A357" s="321" t="s">
        <v>46</v>
      </c>
      <c r="B357" s="328">
        <f>SUM(B358,B363,B372,B378,B384,B388,B392,B396,B402,B409)</f>
        <v>82429</v>
      </c>
      <c r="C357" s="328">
        <f>SUM(C358,C363,C372,C378,C384,C388,C392,C396,C402,C409)</f>
        <v>84550</v>
      </c>
      <c r="D357" s="323">
        <f t="shared" si="6"/>
        <v>0.025731235366194</v>
      </c>
    </row>
    <row r="358" ht="25" customHeight="1" spans="1:4">
      <c r="A358" s="321" t="s">
        <v>286</v>
      </c>
      <c r="B358" s="322">
        <f>SUM(B359:B362)</f>
        <v>1423</v>
      </c>
      <c r="C358" s="322">
        <f>SUM(C359:C362)</f>
        <v>1603</v>
      </c>
      <c r="D358" s="323">
        <f t="shared" si="6"/>
        <v>0.126493323963458</v>
      </c>
    </row>
    <row r="359" ht="25" customHeight="1" spans="1:4">
      <c r="A359" s="324" t="s">
        <v>81</v>
      </c>
      <c r="B359" s="326">
        <v>311</v>
      </c>
      <c r="C359" s="326">
        <v>311</v>
      </c>
      <c r="D359" s="323">
        <f t="shared" si="6"/>
        <v>0</v>
      </c>
    </row>
    <row r="360" ht="25" customHeight="1" spans="1:4">
      <c r="A360" s="324" t="s">
        <v>82</v>
      </c>
      <c r="B360" s="326">
        <v>0</v>
      </c>
      <c r="C360" s="326"/>
      <c r="D360" s="323" t="str">
        <f t="shared" si="6"/>
        <v/>
      </c>
    </row>
    <row r="361" ht="25" customHeight="1" spans="1:4">
      <c r="A361" s="324" t="s">
        <v>83</v>
      </c>
      <c r="B361" s="326">
        <v>0</v>
      </c>
      <c r="C361" s="326"/>
      <c r="D361" s="323" t="str">
        <f t="shared" si="6"/>
        <v/>
      </c>
    </row>
    <row r="362" ht="25" customHeight="1" spans="1:4">
      <c r="A362" s="324" t="s">
        <v>287</v>
      </c>
      <c r="B362" s="326">
        <v>1112</v>
      </c>
      <c r="C362" s="326">
        <v>1292</v>
      </c>
      <c r="D362" s="323">
        <f t="shared" si="6"/>
        <v>0.161870503597122</v>
      </c>
    </row>
    <row r="363" ht="25" customHeight="1" spans="1:4">
      <c r="A363" s="321" t="s">
        <v>288</v>
      </c>
      <c r="B363" s="328">
        <f>SUM(B364:B371)</f>
        <v>78180</v>
      </c>
      <c r="C363" s="328">
        <f>SUM(C364:C371)</f>
        <v>79227</v>
      </c>
      <c r="D363" s="323">
        <f t="shared" si="6"/>
        <v>0.0133921719109746</v>
      </c>
    </row>
    <row r="364" ht="25" customHeight="1" spans="1:4">
      <c r="A364" s="324" t="s">
        <v>289</v>
      </c>
      <c r="B364" s="325">
        <v>1570</v>
      </c>
      <c r="C364" s="326">
        <v>1565</v>
      </c>
      <c r="D364" s="323">
        <f t="shared" si="6"/>
        <v>-0.00318471337579618</v>
      </c>
    </row>
    <row r="365" ht="25" customHeight="1" spans="1:4">
      <c r="A365" s="324" t="s">
        <v>290</v>
      </c>
      <c r="B365" s="325">
        <v>47581</v>
      </c>
      <c r="C365" s="326">
        <v>48191</v>
      </c>
      <c r="D365" s="323">
        <f t="shared" si="6"/>
        <v>0.0128202433744562</v>
      </c>
    </row>
    <row r="366" ht="25" customHeight="1" spans="1:4">
      <c r="A366" s="324" t="s">
        <v>291</v>
      </c>
      <c r="B366" s="325">
        <v>20855</v>
      </c>
      <c r="C366" s="326">
        <v>20979</v>
      </c>
      <c r="D366" s="323">
        <f t="shared" si="6"/>
        <v>0.00594581635099489</v>
      </c>
    </row>
    <row r="367" ht="25" customHeight="1" spans="1:4">
      <c r="A367" s="324" t="s">
        <v>292</v>
      </c>
      <c r="B367" s="333">
        <v>6674</v>
      </c>
      <c r="C367" s="330">
        <v>6992</v>
      </c>
      <c r="D367" s="323">
        <f t="shared" si="6"/>
        <v>0.0476475876535811</v>
      </c>
    </row>
    <row r="368" ht="25" customHeight="1" spans="1:4">
      <c r="A368" s="324" t="s">
        <v>293</v>
      </c>
      <c r="B368" s="332">
        <v>100</v>
      </c>
      <c r="C368" s="326"/>
      <c r="D368" s="323" t="str">
        <f t="shared" si="6"/>
        <v/>
      </c>
    </row>
    <row r="369" ht="25" customHeight="1" spans="1:4">
      <c r="A369" s="324" t="s">
        <v>294</v>
      </c>
      <c r="B369" s="325"/>
      <c r="C369" s="326"/>
      <c r="D369" s="323" t="str">
        <f t="shared" si="6"/>
        <v/>
      </c>
    </row>
    <row r="370" ht="25" customHeight="1" spans="1:4">
      <c r="A370" s="324" t="s">
        <v>295</v>
      </c>
      <c r="B370" s="325"/>
      <c r="C370" s="326"/>
      <c r="D370" s="323" t="str">
        <f t="shared" si="6"/>
        <v/>
      </c>
    </row>
    <row r="371" ht="25" customHeight="1" spans="1:4">
      <c r="A371" s="324" t="s">
        <v>296</v>
      </c>
      <c r="B371" s="325">
        <v>1400</v>
      </c>
      <c r="C371" s="326">
        <v>1500</v>
      </c>
      <c r="D371" s="323">
        <f t="shared" si="6"/>
        <v>0.0714285714285714</v>
      </c>
    </row>
    <row r="372" ht="25" customHeight="1" spans="1:4">
      <c r="A372" s="321" t="s">
        <v>297</v>
      </c>
      <c r="B372" s="328">
        <f>SUM(B373:B377)</f>
        <v>1833</v>
      </c>
      <c r="C372" s="328">
        <f>SUM(C373:C377)</f>
        <v>1852</v>
      </c>
      <c r="D372" s="323">
        <f t="shared" si="6"/>
        <v>0.0103655210038189</v>
      </c>
    </row>
    <row r="373" ht="25" customHeight="1" spans="1:4">
      <c r="A373" s="324" t="s">
        <v>298</v>
      </c>
      <c r="B373" s="325"/>
      <c r="C373" s="326"/>
      <c r="D373" s="323" t="str">
        <f t="shared" si="6"/>
        <v/>
      </c>
    </row>
    <row r="374" ht="25" customHeight="1" spans="1:4">
      <c r="A374" s="324" t="s">
        <v>299</v>
      </c>
      <c r="B374" s="325">
        <v>1833</v>
      </c>
      <c r="C374" s="326">
        <v>1852</v>
      </c>
      <c r="D374" s="323">
        <f t="shared" si="6"/>
        <v>0.0103655210038189</v>
      </c>
    </row>
    <row r="375" ht="25" customHeight="1" spans="1:4">
      <c r="A375" s="324" t="s">
        <v>300</v>
      </c>
      <c r="B375" s="333">
        <v>0</v>
      </c>
      <c r="C375" s="330"/>
      <c r="D375" s="323" t="str">
        <f t="shared" si="6"/>
        <v/>
      </c>
    </row>
    <row r="376" ht="25" customHeight="1" spans="1:4">
      <c r="A376" s="324" t="s">
        <v>301</v>
      </c>
      <c r="B376" s="334"/>
      <c r="C376" s="326"/>
      <c r="D376" s="323" t="str">
        <f t="shared" si="6"/>
        <v/>
      </c>
    </row>
    <row r="377" ht="25" customHeight="1" spans="1:4">
      <c r="A377" s="324" t="s">
        <v>302</v>
      </c>
      <c r="B377" s="335"/>
      <c r="C377" s="326"/>
      <c r="D377" s="323" t="str">
        <f t="shared" si="6"/>
        <v/>
      </c>
    </row>
    <row r="378" ht="25" customHeight="1" spans="1:4">
      <c r="A378" s="321" t="s">
        <v>303</v>
      </c>
      <c r="B378" s="335"/>
      <c r="C378" s="328"/>
      <c r="D378" s="323" t="str">
        <f t="shared" si="6"/>
        <v/>
      </c>
    </row>
    <row r="379" ht="25" customHeight="1" spans="1:4">
      <c r="A379" s="324" t="s">
        <v>304</v>
      </c>
      <c r="B379" s="326"/>
      <c r="C379" s="326"/>
      <c r="D379" s="323" t="str">
        <f t="shared" si="6"/>
        <v/>
      </c>
    </row>
    <row r="380" ht="25" customHeight="1" spans="1:4">
      <c r="A380" s="324" t="s">
        <v>305</v>
      </c>
      <c r="B380" s="326"/>
      <c r="C380" s="326"/>
      <c r="D380" s="323" t="str">
        <f t="shared" si="6"/>
        <v/>
      </c>
    </row>
    <row r="381" ht="25" customHeight="1" spans="1:4">
      <c r="A381" s="324" t="s">
        <v>306</v>
      </c>
      <c r="B381" s="326"/>
      <c r="C381" s="326"/>
      <c r="D381" s="323" t="str">
        <f t="shared" si="6"/>
        <v/>
      </c>
    </row>
    <row r="382" ht="25" customHeight="1" spans="1:4">
      <c r="A382" s="324" t="s">
        <v>307</v>
      </c>
      <c r="B382" s="330"/>
      <c r="C382" s="330"/>
      <c r="D382" s="323" t="str">
        <f t="shared" si="6"/>
        <v/>
      </c>
    </row>
    <row r="383" ht="25" customHeight="1" spans="1:4">
      <c r="A383" s="324" t="s">
        <v>308</v>
      </c>
      <c r="B383" s="326"/>
      <c r="C383" s="326"/>
      <c r="D383" s="323" t="str">
        <f t="shared" si="6"/>
        <v/>
      </c>
    </row>
    <row r="384" ht="25" customHeight="1" spans="1:4">
      <c r="A384" s="321" t="s">
        <v>309</v>
      </c>
      <c r="B384" s="328"/>
      <c r="C384" s="328"/>
      <c r="D384" s="323" t="str">
        <f t="shared" si="6"/>
        <v/>
      </c>
    </row>
    <row r="385" ht="25" customHeight="1" spans="1:4">
      <c r="A385" s="324" t="s">
        <v>310</v>
      </c>
      <c r="B385" s="326"/>
      <c r="C385" s="326"/>
      <c r="D385" s="323" t="str">
        <f t="shared" si="6"/>
        <v/>
      </c>
    </row>
    <row r="386" ht="25" customHeight="1" spans="1:4">
      <c r="A386" s="324" t="s">
        <v>311</v>
      </c>
      <c r="B386" s="326"/>
      <c r="C386" s="326"/>
      <c r="D386" s="323" t="str">
        <f t="shared" ref="D386:D410" si="7">IF(C386&lt;&gt;0,IF((C386/B386-1)&lt;-30%,"",IF((C386/B386-1)&gt;150%,"",C386/B386-1)),"")</f>
        <v/>
      </c>
    </row>
    <row r="387" ht="25" customHeight="1" spans="1:4">
      <c r="A387" s="324" t="s">
        <v>312</v>
      </c>
      <c r="B387" s="326"/>
      <c r="C387" s="326"/>
      <c r="D387" s="323" t="str">
        <f t="shared" si="7"/>
        <v/>
      </c>
    </row>
    <row r="388" ht="25" customHeight="1" spans="1:4">
      <c r="A388" s="321" t="s">
        <v>313</v>
      </c>
      <c r="B388" s="328"/>
      <c r="C388" s="328"/>
      <c r="D388" s="323" t="str">
        <f t="shared" si="7"/>
        <v/>
      </c>
    </row>
    <row r="389" ht="25" customHeight="1" spans="1:4">
      <c r="A389" s="324" t="s">
        <v>314</v>
      </c>
      <c r="B389" s="326"/>
      <c r="C389" s="326"/>
      <c r="D389" s="323" t="str">
        <f t="shared" si="7"/>
        <v/>
      </c>
    </row>
    <row r="390" ht="25" customHeight="1" spans="1:4">
      <c r="A390" s="324" t="s">
        <v>315</v>
      </c>
      <c r="B390" s="326"/>
      <c r="C390" s="326"/>
      <c r="D390" s="323" t="str">
        <f t="shared" si="7"/>
        <v/>
      </c>
    </row>
    <row r="391" ht="25" customHeight="1" spans="1:4">
      <c r="A391" s="324" t="s">
        <v>316</v>
      </c>
      <c r="B391" s="326"/>
      <c r="C391" s="326"/>
      <c r="D391" s="323" t="str">
        <f t="shared" si="7"/>
        <v/>
      </c>
    </row>
    <row r="392" ht="25" customHeight="1" spans="1:4">
      <c r="A392" s="321" t="s">
        <v>317</v>
      </c>
      <c r="B392" s="322">
        <f>SUM(B393:B395)</f>
        <v>437</v>
      </c>
      <c r="C392" s="322">
        <f>SUM(C393:C395)</f>
        <v>560</v>
      </c>
      <c r="D392" s="323">
        <f t="shared" si="7"/>
        <v>0.281464530892449</v>
      </c>
    </row>
    <row r="393" ht="25" customHeight="1" spans="1:4">
      <c r="A393" s="324" t="s">
        <v>318</v>
      </c>
      <c r="B393" s="329">
        <v>437</v>
      </c>
      <c r="C393" s="330">
        <v>560</v>
      </c>
      <c r="D393" s="323">
        <f t="shared" si="7"/>
        <v>0.281464530892449</v>
      </c>
    </row>
    <row r="394" ht="25" customHeight="1" spans="1:4">
      <c r="A394" s="324" t="s">
        <v>319</v>
      </c>
      <c r="B394" s="326"/>
      <c r="C394" s="326"/>
      <c r="D394" s="323" t="str">
        <f t="shared" si="7"/>
        <v/>
      </c>
    </row>
    <row r="395" ht="25" customHeight="1" spans="1:4">
      <c r="A395" s="324" t="s">
        <v>320</v>
      </c>
      <c r="B395" s="326"/>
      <c r="C395" s="326"/>
      <c r="D395" s="323" t="str">
        <f t="shared" si="7"/>
        <v/>
      </c>
    </row>
    <row r="396" ht="25" customHeight="1" spans="1:4">
      <c r="A396" s="321" t="s">
        <v>321</v>
      </c>
      <c r="B396" s="328">
        <f>SUM(B397:B401)</f>
        <v>381</v>
      </c>
      <c r="C396" s="328">
        <f>SUM(C397:C401)</f>
        <v>337</v>
      </c>
      <c r="D396" s="323">
        <f t="shared" si="7"/>
        <v>-0.115485564304462</v>
      </c>
    </row>
    <row r="397" ht="25" customHeight="1" spans="1:4">
      <c r="A397" s="324" t="s">
        <v>322</v>
      </c>
      <c r="B397" s="325">
        <v>221</v>
      </c>
      <c r="C397" s="326">
        <v>215</v>
      </c>
      <c r="D397" s="323">
        <f t="shared" si="7"/>
        <v>-0.0271493212669683</v>
      </c>
    </row>
    <row r="398" ht="25" customHeight="1" spans="1:4">
      <c r="A398" s="324" t="s">
        <v>323</v>
      </c>
      <c r="B398" s="333">
        <v>160</v>
      </c>
      <c r="C398" s="330">
        <v>122</v>
      </c>
      <c r="D398" s="323">
        <f t="shared" si="7"/>
        <v>-0.2375</v>
      </c>
    </row>
    <row r="399" ht="25" customHeight="1" spans="1:4">
      <c r="A399" s="324" t="s">
        <v>324</v>
      </c>
      <c r="B399" s="326"/>
      <c r="C399" s="326"/>
      <c r="D399" s="323" t="str">
        <f t="shared" si="7"/>
        <v/>
      </c>
    </row>
    <row r="400" ht="25" customHeight="1" spans="1:4">
      <c r="A400" s="324" t="s">
        <v>325</v>
      </c>
      <c r="B400" s="326"/>
      <c r="C400" s="326"/>
      <c r="D400" s="323" t="str">
        <f t="shared" si="7"/>
        <v/>
      </c>
    </row>
    <row r="401" ht="25" customHeight="1" spans="1:4">
      <c r="A401" s="324" t="s">
        <v>326</v>
      </c>
      <c r="B401" s="326"/>
      <c r="C401" s="326"/>
      <c r="D401" s="323" t="str">
        <f t="shared" si="7"/>
        <v/>
      </c>
    </row>
    <row r="402" ht="25" customHeight="1" spans="1:4">
      <c r="A402" s="321" t="s">
        <v>327</v>
      </c>
      <c r="B402" s="328">
        <f>SUM(B403:B408)</f>
        <v>35</v>
      </c>
      <c r="C402" s="328">
        <f>SUM(C403:C408)</f>
        <v>821</v>
      </c>
      <c r="D402" s="323" t="str">
        <f t="shared" si="7"/>
        <v/>
      </c>
    </row>
    <row r="403" ht="25" customHeight="1" spans="1:4">
      <c r="A403" s="324" t="s">
        <v>328</v>
      </c>
      <c r="B403" s="326"/>
      <c r="C403" s="326"/>
      <c r="D403" s="323" t="str">
        <f t="shared" si="7"/>
        <v/>
      </c>
    </row>
    <row r="404" ht="25" customHeight="1" spans="1:4">
      <c r="A404" s="324" t="s">
        <v>329</v>
      </c>
      <c r="B404" s="325">
        <v>20</v>
      </c>
      <c r="C404" s="326"/>
      <c r="D404" s="323" t="str">
        <f t="shared" si="7"/>
        <v/>
      </c>
    </row>
    <row r="405" s="317" customFormat="1" ht="25" customHeight="1" spans="1:4">
      <c r="A405" s="324" t="s">
        <v>330</v>
      </c>
      <c r="B405" s="326"/>
      <c r="C405" s="326"/>
      <c r="D405" s="323" t="str">
        <f t="shared" si="7"/>
        <v/>
      </c>
    </row>
    <row r="406" ht="25" customHeight="1" spans="1:4">
      <c r="A406" s="324" t="s">
        <v>331</v>
      </c>
      <c r="B406" s="326"/>
      <c r="C406" s="326"/>
      <c r="D406" s="323" t="str">
        <f t="shared" si="7"/>
        <v/>
      </c>
    </row>
    <row r="407" ht="25" customHeight="1" spans="1:4">
      <c r="A407" s="324" t="s">
        <v>332</v>
      </c>
      <c r="B407" s="330"/>
      <c r="C407" s="330"/>
      <c r="D407" s="323" t="str">
        <f t="shared" si="7"/>
        <v/>
      </c>
    </row>
    <row r="408" s="317" customFormat="1" ht="25" customHeight="1" spans="1:4">
      <c r="A408" s="324" t="s">
        <v>333</v>
      </c>
      <c r="B408" s="332">
        <v>15</v>
      </c>
      <c r="C408" s="326">
        <v>821</v>
      </c>
      <c r="D408" s="323" t="str">
        <f t="shared" si="7"/>
        <v/>
      </c>
    </row>
    <row r="409" ht="25" customHeight="1" spans="1:4">
      <c r="A409" s="321" t="s">
        <v>334</v>
      </c>
      <c r="B409" s="328">
        <f>B410</f>
        <v>140</v>
      </c>
      <c r="C409" s="328">
        <f>C410</f>
        <v>150</v>
      </c>
      <c r="D409" s="323">
        <f t="shared" si="7"/>
        <v>0.0714285714285714</v>
      </c>
    </row>
    <row r="410" ht="25" customHeight="1" spans="1:4">
      <c r="A410" s="324" t="s">
        <v>335</v>
      </c>
      <c r="B410" s="326">
        <v>140</v>
      </c>
      <c r="C410" s="326">
        <v>150</v>
      </c>
      <c r="D410" s="323">
        <f t="shared" si="7"/>
        <v>0.0714285714285714</v>
      </c>
    </row>
    <row r="411" ht="25" customHeight="1" spans="1:4">
      <c r="A411" s="321" t="s">
        <v>47</v>
      </c>
      <c r="B411" s="328">
        <f>SUM(B412,B417,B425,B431,B435,B440,B445,B452,B456,B460)</f>
        <v>846</v>
      </c>
      <c r="C411" s="328">
        <f>SUM(C412,C417,C425,C431,C435,C440,C445,C452,C456,C460)</f>
        <v>741</v>
      </c>
      <c r="D411" s="323">
        <f t="shared" ref="D411:D464" si="8">IF(C411&lt;&gt;0,IF((C411/B411-1)&lt;-30%,"",IF((C411/B411-1)&gt;150%,"",C411/B411-1)),"")</f>
        <v>-0.124113475177305</v>
      </c>
    </row>
    <row r="412" ht="25" customHeight="1" spans="1:4">
      <c r="A412" s="321" t="s">
        <v>336</v>
      </c>
      <c r="B412" s="328">
        <f>SUM(B413:B416)</f>
        <v>411</v>
      </c>
      <c r="C412" s="328">
        <f>SUM(C413:C416)</f>
        <v>353</v>
      </c>
      <c r="D412" s="323">
        <f t="shared" si="8"/>
        <v>-0.141119221411192</v>
      </c>
    </row>
    <row r="413" ht="25" customHeight="1" spans="1:4">
      <c r="A413" s="324" t="s">
        <v>81</v>
      </c>
      <c r="B413" s="325">
        <v>326</v>
      </c>
      <c r="C413" s="326">
        <v>281</v>
      </c>
      <c r="D413" s="323">
        <f t="shared" si="8"/>
        <v>-0.138036809815951</v>
      </c>
    </row>
    <row r="414" ht="25" customHeight="1" spans="1:4">
      <c r="A414" s="324" t="s">
        <v>82</v>
      </c>
      <c r="B414" s="325">
        <v>0</v>
      </c>
      <c r="C414" s="326"/>
      <c r="D414" s="323" t="str">
        <f t="shared" si="8"/>
        <v/>
      </c>
    </row>
    <row r="415" ht="25" customHeight="1" spans="1:4">
      <c r="A415" s="324" t="s">
        <v>83</v>
      </c>
      <c r="B415" s="333">
        <v>0</v>
      </c>
      <c r="C415" s="330"/>
      <c r="D415" s="323" t="str">
        <f t="shared" si="8"/>
        <v/>
      </c>
    </row>
    <row r="416" ht="25" customHeight="1" spans="1:4">
      <c r="A416" s="324" t="s">
        <v>337</v>
      </c>
      <c r="B416" s="332">
        <v>85</v>
      </c>
      <c r="C416" s="326">
        <v>72</v>
      </c>
      <c r="D416" s="323">
        <f t="shared" si="8"/>
        <v>-0.152941176470588</v>
      </c>
    </row>
    <row r="417" ht="25" customHeight="1" spans="1:4">
      <c r="A417" s="321" t="s">
        <v>338</v>
      </c>
      <c r="B417" s="328"/>
      <c r="C417" s="328"/>
      <c r="D417" s="323" t="str">
        <f t="shared" si="8"/>
        <v/>
      </c>
    </row>
    <row r="418" ht="25" customHeight="1" spans="1:4">
      <c r="A418" s="324" t="s">
        <v>339</v>
      </c>
      <c r="B418" s="326"/>
      <c r="C418" s="326"/>
      <c r="D418" s="323" t="str">
        <f t="shared" si="8"/>
        <v/>
      </c>
    </row>
    <row r="419" ht="25" customHeight="1" spans="1:4">
      <c r="A419" s="324" t="s">
        <v>340</v>
      </c>
      <c r="B419" s="326"/>
      <c r="C419" s="326"/>
      <c r="D419" s="323" t="str">
        <f t="shared" si="8"/>
        <v/>
      </c>
    </row>
    <row r="420" ht="25" customHeight="1" spans="1:4">
      <c r="A420" s="324" t="s">
        <v>341</v>
      </c>
      <c r="B420" s="330"/>
      <c r="C420" s="330"/>
      <c r="D420" s="323" t="str">
        <f t="shared" si="8"/>
        <v/>
      </c>
    </row>
    <row r="421" ht="25" customHeight="1" spans="1:4">
      <c r="A421" s="324" t="s">
        <v>342</v>
      </c>
      <c r="B421" s="326"/>
      <c r="C421" s="326"/>
      <c r="D421" s="323" t="str">
        <f t="shared" si="8"/>
        <v/>
      </c>
    </row>
    <row r="422" ht="25" customHeight="1" spans="1:4">
      <c r="A422" s="324" t="s">
        <v>343</v>
      </c>
      <c r="B422" s="326"/>
      <c r="C422" s="326"/>
      <c r="D422" s="323" t="str">
        <f t="shared" si="8"/>
        <v/>
      </c>
    </row>
    <row r="423" ht="25" customHeight="1" spans="1:4">
      <c r="A423" s="324" t="s">
        <v>344</v>
      </c>
      <c r="B423" s="326"/>
      <c r="C423" s="326"/>
      <c r="D423" s="323" t="str">
        <f t="shared" si="8"/>
        <v/>
      </c>
    </row>
    <row r="424" ht="25" customHeight="1" spans="1:4">
      <c r="A424" s="324" t="s">
        <v>345</v>
      </c>
      <c r="B424" s="330"/>
      <c r="C424" s="330"/>
      <c r="D424" s="323" t="str">
        <f t="shared" si="8"/>
        <v/>
      </c>
    </row>
    <row r="425" ht="25" customHeight="1" spans="1:4">
      <c r="A425" s="321" t="s">
        <v>346</v>
      </c>
      <c r="B425" s="328">
        <f>SUM(B426:B430)</f>
        <v>0</v>
      </c>
      <c r="C425" s="328"/>
      <c r="D425" s="323" t="str">
        <f t="shared" si="8"/>
        <v/>
      </c>
    </row>
    <row r="426" ht="25" customHeight="1" spans="1:4">
      <c r="A426" s="324" t="s">
        <v>339</v>
      </c>
      <c r="B426" s="326"/>
      <c r="C426" s="326"/>
      <c r="D426" s="323" t="str">
        <f t="shared" si="8"/>
        <v/>
      </c>
    </row>
    <row r="427" ht="25" customHeight="1" spans="1:4">
      <c r="A427" s="324" t="s">
        <v>347</v>
      </c>
      <c r="B427" s="326"/>
      <c r="C427" s="326"/>
      <c r="D427" s="323" t="str">
        <f t="shared" si="8"/>
        <v/>
      </c>
    </row>
    <row r="428" ht="25" customHeight="1" spans="1:4">
      <c r="A428" s="324" t="s">
        <v>348</v>
      </c>
      <c r="B428" s="330"/>
      <c r="C428" s="330"/>
      <c r="D428" s="323" t="str">
        <f t="shared" si="8"/>
        <v/>
      </c>
    </row>
    <row r="429" ht="25" customHeight="1" spans="1:4">
      <c r="A429" s="324" t="s">
        <v>349</v>
      </c>
      <c r="B429" s="326"/>
      <c r="C429" s="326"/>
      <c r="D429" s="323" t="str">
        <f t="shared" si="8"/>
        <v/>
      </c>
    </row>
    <row r="430" ht="25" customHeight="1" spans="1:4">
      <c r="A430" s="324" t="s">
        <v>350</v>
      </c>
      <c r="B430" s="326"/>
      <c r="C430" s="326"/>
      <c r="D430" s="323" t="str">
        <f t="shared" si="8"/>
        <v/>
      </c>
    </row>
    <row r="431" ht="25" customHeight="1" spans="1:4">
      <c r="A431" s="321" t="s">
        <v>351</v>
      </c>
      <c r="B431" s="328">
        <f>SUM(B432:B434)</f>
        <v>300</v>
      </c>
      <c r="C431" s="328">
        <f>SUM(C432:C434)</f>
        <v>300</v>
      </c>
      <c r="D431" s="323">
        <f t="shared" si="8"/>
        <v>0</v>
      </c>
    </row>
    <row r="432" ht="25" customHeight="1" spans="1:4">
      <c r="A432" s="324" t="s">
        <v>339</v>
      </c>
      <c r="B432" s="330"/>
      <c r="C432" s="330"/>
      <c r="D432" s="323" t="str">
        <f t="shared" si="8"/>
        <v/>
      </c>
    </row>
    <row r="433" ht="25" customHeight="1" spans="1:4">
      <c r="A433" s="324" t="s">
        <v>352</v>
      </c>
      <c r="B433" s="326"/>
      <c r="C433" s="326">
        <v>100</v>
      </c>
      <c r="D433" s="323"/>
    </row>
    <row r="434" ht="25" customHeight="1" spans="1:4">
      <c r="A434" s="324" t="s">
        <v>353</v>
      </c>
      <c r="B434" s="326">
        <v>300</v>
      </c>
      <c r="C434" s="326">
        <v>200</v>
      </c>
      <c r="D434" s="323" t="str">
        <f t="shared" si="8"/>
        <v/>
      </c>
    </row>
    <row r="435" ht="25" customHeight="1" spans="1:4">
      <c r="A435" s="321" t="s">
        <v>354</v>
      </c>
      <c r="B435" s="328">
        <f>SUM(B436:B439)</f>
        <v>50</v>
      </c>
      <c r="C435" s="328">
        <f>SUM(C436:C439)</f>
        <v>0</v>
      </c>
      <c r="D435" s="323" t="str">
        <f t="shared" si="8"/>
        <v/>
      </c>
    </row>
    <row r="436" ht="25" customHeight="1" spans="1:4">
      <c r="A436" s="324" t="s">
        <v>339</v>
      </c>
      <c r="B436" s="330"/>
      <c r="C436" s="330"/>
      <c r="D436" s="323" t="str">
        <f t="shared" si="8"/>
        <v/>
      </c>
    </row>
    <row r="437" ht="25" customHeight="1" spans="1:4">
      <c r="A437" s="324" t="s">
        <v>355</v>
      </c>
      <c r="B437" s="326"/>
      <c r="C437" s="326"/>
      <c r="D437" s="323" t="str">
        <f t="shared" si="8"/>
        <v/>
      </c>
    </row>
    <row r="438" ht="25" customHeight="1" spans="1:4">
      <c r="A438" s="324" t="s">
        <v>356</v>
      </c>
      <c r="B438" s="326">
        <v>50</v>
      </c>
      <c r="C438" s="326"/>
      <c r="D438" s="323" t="str">
        <f t="shared" si="8"/>
        <v/>
      </c>
    </row>
    <row r="439" ht="25" customHeight="1" spans="1:4">
      <c r="A439" s="324" t="s">
        <v>357</v>
      </c>
      <c r="B439" s="326"/>
      <c r="C439" s="326"/>
      <c r="D439" s="323" t="str">
        <f t="shared" si="8"/>
        <v/>
      </c>
    </row>
    <row r="440" ht="25" customHeight="1" spans="1:4">
      <c r="A440" s="321" t="s">
        <v>358</v>
      </c>
      <c r="B440" s="328"/>
      <c r="C440" s="328"/>
      <c r="D440" s="323" t="str">
        <f t="shared" si="8"/>
        <v/>
      </c>
    </row>
    <row r="441" ht="25" customHeight="1" spans="1:4">
      <c r="A441" s="324" t="s">
        <v>359</v>
      </c>
      <c r="B441" s="326"/>
      <c r="C441" s="326"/>
      <c r="D441" s="323" t="str">
        <f t="shared" si="8"/>
        <v/>
      </c>
    </row>
    <row r="442" ht="25" customHeight="1" spans="1:4">
      <c r="A442" s="324" t="s">
        <v>360</v>
      </c>
      <c r="B442" s="326"/>
      <c r="C442" s="326"/>
      <c r="D442" s="323" t="str">
        <f t="shared" si="8"/>
        <v/>
      </c>
    </row>
    <row r="443" ht="25" customHeight="1" spans="1:4">
      <c r="A443" s="324" t="s">
        <v>361</v>
      </c>
      <c r="B443" s="326"/>
      <c r="C443" s="326"/>
      <c r="D443" s="323" t="str">
        <f t="shared" si="8"/>
        <v/>
      </c>
    </row>
    <row r="444" ht="25" customHeight="1" spans="1:4">
      <c r="A444" s="324" t="s">
        <v>362</v>
      </c>
      <c r="B444" s="330"/>
      <c r="C444" s="330"/>
      <c r="D444" s="323" t="str">
        <f t="shared" si="8"/>
        <v/>
      </c>
    </row>
    <row r="445" ht="25" customHeight="1" spans="1:4">
      <c r="A445" s="321" t="s">
        <v>363</v>
      </c>
      <c r="B445" s="322">
        <f>SUM(B446:B451)</f>
        <v>85</v>
      </c>
      <c r="C445" s="322">
        <f>SUM(C446:C451)</f>
        <v>88</v>
      </c>
      <c r="D445" s="323">
        <f t="shared" si="8"/>
        <v>0.0352941176470589</v>
      </c>
    </row>
    <row r="446" ht="25" customHeight="1" spans="1:4">
      <c r="A446" s="324" t="s">
        <v>339</v>
      </c>
      <c r="B446" s="332">
        <v>5</v>
      </c>
      <c r="C446" s="326"/>
      <c r="D446" s="323" t="str">
        <f t="shared" si="8"/>
        <v/>
      </c>
    </row>
    <row r="447" ht="25" customHeight="1" spans="1:4">
      <c r="A447" s="324" t="s">
        <v>364</v>
      </c>
      <c r="B447" s="325">
        <v>60</v>
      </c>
      <c r="C447" s="326">
        <v>88</v>
      </c>
      <c r="D447" s="323">
        <f t="shared" si="8"/>
        <v>0.466666666666667</v>
      </c>
    </row>
    <row r="448" ht="25" customHeight="1" spans="1:4">
      <c r="A448" s="324" t="s">
        <v>365</v>
      </c>
      <c r="B448" s="326"/>
      <c r="C448" s="326"/>
      <c r="D448" s="323" t="str">
        <f t="shared" si="8"/>
        <v/>
      </c>
    </row>
    <row r="449" ht="25" customHeight="1" spans="1:4">
      <c r="A449" s="324" t="s">
        <v>366</v>
      </c>
      <c r="B449" s="326"/>
      <c r="C449" s="326"/>
      <c r="D449" s="323" t="str">
        <f t="shared" si="8"/>
        <v/>
      </c>
    </row>
    <row r="450" ht="25" customHeight="1" spans="1:4">
      <c r="A450" s="324" t="s">
        <v>367</v>
      </c>
      <c r="B450" s="330"/>
      <c r="C450" s="330"/>
      <c r="D450" s="323" t="str">
        <f t="shared" si="8"/>
        <v/>
      </c>
    </row>
    <row r="451" ht="25" customHeight="1" spans="1:4">
      <c r="A451" s="324" t="s">
        <v>368</v>
      </c>
      <c r="B451" s="332">
        <v>20</v>
      </c>
      <c r="C451" s="326"/>
      <c r="D451" s="323" t="str">
        <f t="shared" si="8"/>
        <v/>
      </c>
    </row>
    <row r="452" ht="25" customHeight="1" spans="1:4">
      <c r="A452" s="321" t="s">
        <v>369</v>
      </c>
      <c r="B452" s="328"/>
      <c r="C452" s="328"/>
      <c r="D452" s="323" t="str">
        <f t="shared" si="8"/>
        <v/>
      </c>
    </row>
    <row r="453" ht="25" customHeight="1" spans="1:4">
      <c r="A453" s="324" t="s">
        <v>370</v>
      </c>
      <c r="B453" s="326"/>
      <c r="C453" s="326"/>
      <c r="D453" s="323" t="str">
        <f t="shared" si="8"/>
        <v/>
      </c>
    </row>
    <row r="454" ht="25" customHeight="1" spans="1:4">
      <c r="A454" s="324" t="s">
        <v>371</v>
      </c>
      <c r="B454" s="326"/>
      <c r="C454" s="326"/>
      <c r="D454" s="323" t="str">
        <f t="shared" si="8"/>
        <v/>
      </c>
    </row>
    <row r="455" ht="25" customHeight="1" spans="1:4">
      <c r="A455" s="324" t="s">
        <v>372</v>
      </c>
      <c r="B455" s="326"/>
      <c r="C455" s="326"/>
      <c r="D455" s="323" t="str">
        <f t="shared" si="8"/>
        <v/>
      </c>
    </row>
    <row r="456" ht="25" customHeight="1" spans="1:4">
      <c r="A456" s="321" t="s">
        <v>373</v>
      </c>
      <c r="B456" s="328"/>
      <c r="C456" s="328"/>
      <c r="D456" s="323" t="str">
        <f t="shared" si="8"/>
        <v/>
      </c>
    </row>
    <row r="457" ht="25" customHeight="1" spans="1:4">
      <c r="A457" s="324" t="s">
        <v>374</v>
      </c>
      <c r="B457" s="326"/>
      <c r="C457" s="326"/>
      <c r="D457" s="323" t="str">
        <f t="shared" si="8"/>
        <v/>
      </c>
    </row>
    <row r="458" ht="25" customHeight="1" spans="1:4">
      <c r="A458" s="324" t="s">
        <v>375</v>
      </c>
      <c r="B458" s="326"/>
      <c r="C458" s="326"/>
      <c r="D458" s="323" t="str">
        <f t="shared" si="8"/>
        <v/>
      </c>
    </row>
    <row r="459" ht="25" customHeight="1" spans="1:4">
      <c r="A459" s="324" t="s">
        <v>376</v>
      </c>
      <c r="B459" s="326"/>
      <c r="C459" s="326"/>
      <c r="D459" s="323" t="str">
        <f t="shared" si="8"/>
        <v/>
      </c>
    </row>
    <row r="460" ht="25" customHeight="1" spans="1:4">
      <c r="A460" s="321" t="s">
        <v>377</v>
      </c>
      <c r="B460" s="322"/>
      <c r="C460" s="322"/>
      <c r="D460" s="323" t="str">
        <f t="shared" si="8"/>
        <v/>
      </c>
    </row>
    <row r="461" ht="25" customHeight="1" spans="1:4">
      <c r="A461" s="324" t="s">
        <v>378</v>
      </c>
      <c r="B461" s="326"/>
      <c r="C461" s="326"/>
      <c r="D461" s="323" t="str">
        <f t="shared" si="8"/>
        <v/>
      </c>
    </row>
    <row r="462" ht="25" customHeight="1" spans="1:4">
      <c r="A462" s="324" t="s">
        <v>379</v>
      </c>
      <c r="B462" s="326"/>
      <c r="C462" s="326"/>
      <c r="D462" s="323" t="str">
        <f t="shared" si="8"/>
        <v/>
      </c>
    </row>
    <row r="463" ht="25" customHeight="1" spans="1:4">
      <c r="A463" s="324" t="s">
        <v>380</v>
      </c>
      <c r="B463" s="326"/>
      <c r="C463" s="326"/>
      <c r="D463" s="323" t="str">
        <f t="shared" si="8"/>
        <v/>
      </c>
    </row>
    <row r="464" ht="25" customHeight="1" spans="1:4">
      <c r="A464" s="324" t="s">
        <v>381</v>
      </c>
      <c r="B464" s="326"/>
      <c r="C464" s="326"/>
      <c r="D464" s="323" t="str">
        <f t="shared" si="8"/>
        <v/>
      </c>
    </row>
    <row r="465" ht="25" customHeight="1" spans="1:4">
      <c r="A465" s="321" t="s">
        <v>48</v>
      </c>
      <c r="B465" s="328">
        <f>SUM(B466,B482,B490,B501,B510,B518)</f>
        <v>4482</v>
      </c>
      <c r="C465" s="328">
        <f>SUM(C466,C482,C490,C501,C510,C518)</f>
        <v>3894</v>
      </c>
      <c r="D465" s="323">
        <f t="shared" ref="D465:D521" si="9">IF(C465&lt;&gt;0,IF((C465/B465-1)&lt;-30%,"",IF((C465/B465-1)&gt;150%,"",C465/B465-1)),"")</f>
        <v>-0.131191432396252</v>
      </c>
    </row>
    <row r="466" ht="25" customHeight="1" spans="1:4">
      <c r="A466" s="321" t="s">
        <v>382</v>
      </c>
      <c r="B466" s="322">
        <f>SUM(B467:B481)</f>
        <v>1182</v>
      </c>
      <c r="C466" s="322">
        <f>SUM(C467:C481)</f>
        <v>1369</v>
      </c>
      <c r="D466" s="323">
        <f t="shared" si="9"/>
        <v>0.158206429780034</v>
      </c>
    </row>
    <row r="467" ht="25" customHeight="1" spans="1:4">
      <c r="A467" s="324" t="s">
        <v>81</v>
      </c>
      <c r="B467" s="332">
        <v>118</v>
      </c>
      <c r="C467" s="326">
        <v>223</v>
      </c>
      <c r="D467" s="323">
        <f t="shared" si="9"/>
        <v>0.889830508474576</v>
      </c>
    </row>
    <row r="468" ht="25" customHeight="1" spans="1:4">
      <c r="A468" s="324" t="s">
        <v>82</v>
      </c>
      <c r="B468" s="325">
        <v>150</v>
      </c>
      <c r="C468" s="326">
        <v>2</v>
      </c>
      <c r="D468" s="323" t="str">
        <f t="shared" si="9"/>
        <v/>
      </c>
    </row>
    <row r="469" ht="25" customHeight="1" spans="1:4">
      <c r="A469" s="324" t="s">
        <v>83</v>
      </c>
      <c r="B469" s="326"/>
      <c r="C469" s="326"/>
      <c r="D469" s="323" t="str">
        <f t="shared" si="9"/>
        <v/>
      </c>
    </row>
    <row r="470" ht="25" customHeight="1" spans="1:4">
      <c r="A470" s="324" t="s">
        <v>383</v>
      </c>
      <c r="B470" s="325">
        <v>100</v>
      </c>
      <c r="C470" s="326">
        <v>100</v>
      </c>
      <c r="D470" s="323">
        <f t="shared" si="9"/>
        <v>0</v>
      </c>
    </row>
    <row r="471" ht="25" customHeight="1" spans="1:4">
      <c r="A471" s="324" t="s">
        <v>384</v>
      </c>
      <c r="B471" s="326"/>
      <c r="C471" s="326"/>
      <c r="D471" s="323" t="str">
        <f t="shared" si="9"/>
        <v/>
      </c>
    </row>
    <row r="472" ht="25" customHeight="1" spans="1:4">
      <c r="A472" s="324" t="s">
        <v>385</v>
      </c>
      <c r="B472" s="330"/>
      <c r="C472" s="330"/>
      <c r="D472" s="323" t="str">
        <f t="shared" si="9"/>
        <v/>
      </c>
    </row>
    <row r="473" ht="25" customHeight="1" spans="1:4">
      <c r="A473" s="324" t="s">
        <v>386</v>
      </c>
      <c r="B473" s="332">
        <v>150</v>
      </c>
      <c r="C473" s="326">
        <v>150</v>
      </c>
      <c r="D473" s="323">
        <f t="shared" si="9"/>
        <v>0</v>
      </c>
    </row>
    <row r="474" ht="25" customHeight="1" spans="1:4">
      <c r="A474" s="324" t="s">
        <v>387</v>
      </c>
      <c r="B474" s="326"/>
      <c r="C474" s="326"/>
      <c r="D474" s="323" t="str">
        <f t="shared" si="9"/>
        <v/>
      </c>
    </row>
    <row r="475" ht="25" customHeight="1" spans="1:4">
      <c r="A475" s="324" t="s">
        <v>388</v>
      </c>
      <c r="B475" s="325">
        <v>50</v>
      </c>
      <c r="C475" s="326">
        <v>8</v>
      </c>
      <c r="D475" s="323" t="str">
        <f t="shared" si="9"/>
        <v/>
      </c>
    </row>
    <row r="476" ht="25" customHeight="1" spans="1:4">
      <c r="A476" s="324" t="s">
        <v>389</v>
      </c>
      <c r="B476" s="326"/>
      <c r="C476" s="326"/>
      <c r="D476" s="323" t="str">
        <f t="shared" si="9"/>
        <v/>
      </c>
    </row>
    <row r="477" ht="25" customHeight="1" spans="1:4">
      <c r="A477" s="324" t="s">
        <v>390</v>
      </c>
      <c r="B477" s="333">
        <v>5</v>
      </c>
      <c r="C477" s="330">
        <v>15</v>
      </c>
      <c r="D477" s="323" t="str">
        <f t="shared" si="9"/>
        <v/>
      </c>
    </row>
    <row r="478" ht="25" customHeight="1" spans="1:4">
      <c r="A478" s="324" t="s">
        <v>391</v>
      </c>
      <c r="B478" s="326"/>
      <c r="C478" s="326"/>
      <c r="D478" s="323" t="str">
        <f t="shared" si="9"/>
        <v/>
      </c>
    </row>
    <row r="479" ht="25" customHeight="1" spans="1:4">
      <c r="A479" s="324" t="s">
        <v>392</v>
      </c>
      <c r="B479" s="326"/>
      <c r="C479" s="326">
        <v>10</v>
      </c>
      <c r="D479" s="323"/>
    </row>
    <row r="480" ht="25" customHeight="1" spans="1:4">
      <c r="A480" s="324" t="s">
        <v>393</v>
      </c>
      <c r="B480" s="326"/>
      <c r="C480" s="326"/>
      <c r="D480" s="323" t="str">
        <f t="shared" si="9"/>
        <v/>
      </c>
    </row>
    <row r="481" ht="25" customHeight="1" spans="1:4">
      <c r="A481" s="324" t="s">
        <v>394</v>
      </c>
      <c r="B481" s="325">
        <v>609</v>
      </c>
      <c r="C481" s="326">
        <v>861</v>
      </c>
      <c r="D481" s="323">
        <f t="shared" si="9"/>
        <v>0.413793103448276</v>
      </c>
    </row>
    <row r="482" ht="25" customHeight="1" spans="1:4">
      <c r="A482" s="321" t="s">
        <v>395</v>
      </c>
      <c r="B482" s="322">
        <f>SUM(B483:B489)</f>
        <v>924</v>
      </c>
      <c r="C482" s="322">
        <f>SUM(C483:C489)</f>
        <v>1088</v>
      </c>
      <c r="D482" s="323">
        <f t="shared" si="9"/>
        <v>0.177489177489178</v>
      </c>
    </row>
    <row r="483" ht="25" customHeight="1" spans="1:4">
      <c r="A483" s="324" t="s">
        <v>81</v>
      </c>
      <c r="B483" s="326"/>
      <c r="C483" s="326"/>
      <c r="D483" s="323" t="str">
        <f t="shared" si="9"/>
        <v/>
      </c>
    </row>
    <row r="484" ht="25" customHeight="1" spans="1:4">
      <c r="A484" s="324" t="s">
        <v>82</v>
      </c>
      <c r="B484" s="326"/>
      <c r="C484" s="326"/>
      <c r="D484" s="323" t="str">
        <f t="shared" si="9"/>
        <v/>
      </c>
    </row>
    <row r="485" ht="25" customHeight="1" spans="1:4">
      <c r="A485" s="324" t="s">
        <v>83</v>
      </c>
      <c r="B485" s="326"/>
      <c r="C485" s="326"/>
      <c r="D485" s="323" t="str">
        <f t="shared" si="9"/>
        <v/>
      </c>
    </row>
    <row r="486" ht="25" customHeight="1" spans="1:4">
      <c r="A486" s="324" t="s">
        <v>396</v>
      </c>
      <c r="B486" s="325">
        <v>850</v>
      </c>
      <c r="C486" s="326">
        <v>1000</v>
      </c>
      <c r="D486" s="323">
        <f t="shared" si="9"/>
        <v>0.176470588235294</v>
      </c>
    </row>
    <row r="487" ht="25" customHeight="1" spans="1:4">
      <c r="A487" s="324" t="s">
        <v>397</v>
      </c>
      <c r="B487" s="326"/>
      <c r="C487" s="326"/>
      <c r="D487" s="323" t="str">
        <f t="shared" si="9"/>
        <v/>
      </c>
    </row>
    <row r="488" ht="25" customHeight="1" spans="1:4">
      <c r="A488" s="324" t="s">
        <v>398</v>
      </c>
      <c r="B488" s="326"/>
      <c r="C488" s="326"/>
      <c r="D488" s="323" t="str">
        <f t="shared" si="9"/>
        <v/>
      </c>
    </row>
    <row r="489" ht="25" customHeight="1" spans="1:4">
      <c r="A489" s="324" t="s">
        <v>399</v>
      </c>
      <c r="B489" s="333">
        <v>74</v>
      </c>
      <c r="C489" s="330">
        <v>88</v>
      </c>
      <c r="D489" s="323">
        <f t="shared" si="9"/>
        <v>0.189189189189189</v>
      </c>
    </row>
    <row r="490" ht="25" customHeight="1" spans="1:4">
      <c r="A490" s="321" t="s">
        <v>400</v>
      </c>
      <c r="B490" s="328">
        <f>SUM(B491:B500)</f>
        <v>463</v>
      </c>
      <c r="C490" s="328">
        <f>SUM(C491:C500)</f>
        <v>314</v>
      </c>
      <c r="D490" s="323" t="str">
        <f t="shared" si="9"/>
        <v/>
      </c>
    </row>
    <row r="491" ht="25" customHeight="1" spans="1:4">
      <c r="A491" s="324" t="s">
        <v>81</v>
      </c>
      <c r="B491" s="325">
        <v>70</v>
      </c>
      <c r="C491" s="326"/>
      <c r="D491" s="323" t="str">
        <f t="shared" si="9"/>
        <v/>
      </c>
    </row>
    <row r="492" ht="25" customHeight="1" spans="1:4">
      <c r="A492" s="324" t="s">
        <v>82</v>
      </c>
      <c r="B492" s="326"/>
      <c r="C492" s="326"/>
      <c r="D492" s="323" t="str">
        <f t="shared" si="9"/>
        <v/>
      </c>
    </row>
    <row r="493" ht="25" customHeight="1" spans="1:4">
      <c r="A493" s="324" t="s">
        <v>83</v>
      </c>
      <c r="B493" s="330"/>
      <c r="C493" s="330"/>
      <c r="D493" s="323" t="str">
        <f t="shared" si="9"/>
        <v/>
      </c>
    </row>
    <row r="494" ht="25" customHeight="1" spans="1:4">
      <c r="A494" s="324" t="s">
        <v>401</v>
      </c>
      <c r="B494" s="332">
        <v>50</v>
      </c>
      <c r="C494" s="326"/>
      <c r="D494" s="323" t="str">
        <f t="shared" si="9"/>
        <v/>
      </c>
    </row>
    <row r="495" ht="25" customHeight="1" spans="1:4">
      <c r="A495" s="324" t="s">
        <v>402</v>
      </c>
      <c r="B495" s="326"/>
      <c r="C495" s="326"/>
      <c r="D495" s="323" t="str">
        <f t="shared" si="9"/>
        <v/>
      </c>
    </row>
    <row r="496" ht="25" customHeight="1" spans="1:4">
      <c r="A496" s="324" t="s">
        <v>403</v>
      </c>
      <c r="B496" s="330"/>
      <c r="C496" s="330"/>
      <c r="D496" s="323" t="str">
        <f t="shared" si="9"/>
        <v/>
      </c>
    </row>
    <row r="497" ht="25" customHeight="1" spans="1:4">
      <c r="A497" s="324" t="s">
        <v>404</v>
      </c>
      <c r="B497" s="326"/>
      <c r="C497" s="326">
        <v>5</v>
      </c>
      <c r="D497" s="323"/>
    </row>
    <row r="498" ht="25" customHeight="1" spans="1:4">
      <c r="A498" s="324" t="s">
        <v>405</v>
      </c>
      <c r="B498" s="325">
        <v>300</v>
      </c>
      <c r="C498" s="326">
        <v>309</v>
      </c>
      <c r="D498" s="323">
        <f t="shared" si="9"/>
        <v>0.03</v>
      </c>
    </row>
    <row r="499" ht="25" customHeight="1" spans="1:4">
      <c r="A499" s="324" t="s">
        <v>406</v>
      </c>
      <c r="B499" s="326"/>
      <c r="C499" s="326"/>
      <c r="D499" s="323" t="str">
        <f t="shared" si="9"/>
        <v/>
      </c>
    </row>
    <row r="500" ht="25" customHeight="1" spans="1:4">
      <c r="A500" s="324" t="s">
        <v>407</v>
      </c>
      <c r="B500" s="325">
        <v>43</v>
      </c>
      <c r="C500" s="326"/>
      <c r="D500" s="323" t="str">
        <f t="shared" si="9"/>
        <v/>
      </c>
    </row>
    <row r="501" ht="25" customHeight="1" spans="1:4">
      <c r="A501" s="321" t="s">
        <v>408</v>
      </c>
      <c r="B501" s="322">
        <f>SUM(B502:B509)</f>
        <v>630</v>
      </c>
      <c r="C501" s="322">
        <f>SUM(C502:C509)</f>
        <v>530</v>
      </c>
      <c r="D501" s="323">
        <f t="shared" si="9"/>
        <v>-0.158730158730159</v>
      </c>
    </row>
    <row r="502" ht="25" customHeight="1" spans="1:4">
      <c r="A502" s="324" t="s">
        <v>81</v>
      </c>
      <c r="B502" s="329">
        <v>150</v>
      </c>
      <c r="C502" s="330"/>
      <c r="D502" s="323" t="str">
        <f t="shared" si="9"/>
        <v/>
      </c>
    </row>
    <row r="503" ht="25" customHeight="1" spans="1:4">
      <c r="A503" s="324" t="s">
        <v>82</v>
      </c>
      <c r="B503" s="326"/>
      <c r="C503" s="326"/>
      <c r="D503" s="323" t="str">
        <f t="shared" si="9"/>
        <v/>
      </c>
    </row>
    <row r="504" ht="25" customHeight="1" spans="1:4">
      <c r="A504" s="324" t="s">
        <v>83</v>
      </c>
      <c r="B504" s="326"/>
      <c r="C504" s="326"/>
      <c r="D504" s="323" t="str">
        <f t="shared" si="9"/>
        <v/>
      </c>
    </row>
    <row r="505" ht="25" customHeight="1" spans="1:4">
      <c r="A505" s="324" t="s">
        <v>409</v>
      </c>
      <c r="B505" s="326"/>
      <c r="C505" s="326"/>
      <c r="D505" s="323" t="str">
        <f t="shared" si="9"/>
        <v/>
      </c>
    </row>
    <row r="506" ht="25" customHeight="1" spans="1:4">
      <c r="A506" s="324" t="s">
        <v>410</v>
      </c>
      <c r="B506" s="326"/>
      <c r="C506" s="326">
        <v>50</v>
      </c>
      <c r="D506" s="323"/>
    </row>
    <row r="507" ht="25" customHeight="1" spans="1:4">
      <c r="A507" s="324" t="s">
        <v>411</v>
      </c>
      <c r="B507" s="326"/>
      <c r="C507" s="326"/>
      <c r="D507" s="323" t="str">
        <f t="shared" si="9"/>
        <v/>
      </c>
    </row>
    <row r="508" ht="25" customHeight="1" spans="1:4">
      <c r="A508" s="324" t="s">
        <v>412</v>
      </c>
      <c r="B508" s="325">
        <v>80</v>
      </c>
      <c r="C508" s="326">
        <v>80</v>
      </c>
      <c r="D508" s="323">
        <f t="shared" si="9"/>
        <v>0</v>
      </c>
    </row>
    <row r="509" ht="25" customHeight="1" spans="1:4">
      <c r="A509" s="324" t="s">
        <v>413</v>
      </c>
      <c r="B509" s="325">
        <v>400</v>
      </c>
      <c r="C509" s="326">
        <v>400</v>
      </c>
      <c r="D509" s="323">
        <f t="shared" si="9"/>
        <v>0</v>
      </c>
    </row>
    <row r="510" ht="25" customHeight="1" spans="1:4">
      <c r="A510" s="321" t="s">
        <v>414</v>
      </c>
      <c r="B510" s="328">
        <f>SUM(B511:B517)</f>
        <v>928</v>
      </c>
      <c r="C510" s="328">
        <f>SUM(C511:C517)</f>
        <v>393</v>
      </c>
      <c r="D510" s="323" t="str">
        <f t="shared" si="9"/>
        <v/>
      </c>
    </row>
    <row r="511" ht="25" customHeight="1" spans="1:4">
      <c r="A511" s="324" t="s">
        <v>81</v>
      </c>
      <c r="B511" s="325">
        <v>134</v>
      </c>
      <c r="C511" s="326"/>
      <c r="D511" s="323" t="str">
        <f t="shared" si="9"/>
        <v/>
      </c>
    </row>
    <row r="512" ht="25" customHeight="1" spans="1:4">
      <c r="A512" s="324" t="s">
        <v>82</v>
      </c>
      <c r="B512" s="325">
        <v>0</v>
      </c>
      <c r="C512" s="326"/>
      <c r="D512" s="323" t="str">
        <f t="shared" si="9"/>
        <v/>
      </c>
    </row>
    <row r="513" ht="25" customHeight="1" spans="1:4">
      <c r="A513" s="324" t="s">
        <v>83</v>
      </c>
      <c r="B513" s="325">
        <v>0</v>
      </c>
      <c r="C513" s="326"/>
      <c r="D513" s="323" t="str">
        <f t="shared" si="9"/>
        <v/>
      </c>
    </row>
    <row r="514" ht="25" customHeight="1" spans="1:4">
      <c r="A514" s="324" t="s">
        <v>415</v>
      </c>
      <c r="B514" s="325">
        <v>10</v>
      </c>
      <c r="C514" s="326"/>
      <c r="D514" s="323" t="str">
        <f t="shared" si="9"/>
        <v/>
      </c>
    </row>
    <row r="515" ht="25" customHeight="1" spans="1:4">
      <c r="A515" s="324" t="s">
        <v>416</v>
      </c>
      <c r="B515" s="325">
        <v>400</v>
      </c>
      <c r="C515" s="326">
        <v>103</v>
      </c>
      <c r="D515" s="323" t="str">
        <f t="shared" si="9"/>
        <v/>
      </c>
    </row>
    <row r="516" ht="25" customHeight="1" spans="1:4">
      <c r="A516" s="324" t="s">
        <v>417</v>
      </c>
      <c r="B516" s="333"/>
      <c r="C516" s="326"/>
      <c r="D516" s="323" t="str">
        <f t="shared" si="9"/>
        <v/>
      </c>
    </row>
    <row r="517" ht="25" customHeight="1" spans="1:4">
      <c r="A517" s="324" t="s">
        <v>418</v>
      </c>
      <c r="B517" s="330">
        <v>384</v>
      </c>
      <c r="C517" s="330">
        <v>290</v>
      </c>
      <c r="D517" s="323">
        <f t="shared" si="9"/>
        <v>-0.244791666666667</v>
      </c>
    </row>
    <row r="518" ht="25" customHeight="1" spans="1:4">
      <c r="A518" s="321" t="s">
        <v>419</v>
      </c>
      <c r="B518" s="328">
        <f>SUM(B519:B521)</f>
        <v>355</v>
      </c>
      <c r="C518" s="328">
        <f>SUM(C519:C521)</f>
        <v>200</v>
      </c>
      <c r="D518" s="323" t="str">
        <f t="shared" si="9"/>
        <v/>
      </c>
    </row>
    <row r="519" ht="25" customHeight="1" spans="1:4">
      <c r="A519" s="324" t="s">
        <v>420</v>
      </c>
      <c r="B519" s="325">
        <v>50</v>
      </c>
      <c r="C519" s="326"/>
      <c r="D519" s="323" t="str">
        <f t="shared" si="9"/>
        <v/>
      </c>
    </row>
    <row r="520" ht="25" customHeight="1" spans="1:4">
      <c r="A520" s="324" t="s">
        <v>421</v>
      </c>
      <c r="B520" s="325">
        <v>5</v>
      </c>
      <c r="C520" s="326"/>
      <c r="D520" s="323" t="str">
        <f t="shared" si="9"/>
        <v/>
      </c>
    </row>
    <row r="521" ht="25" customHeight="1" spans="1:4">
      <c r="A521" s="324" t="s">
        <v>422</v>
      </c>
      <c r="B521" s="325">
        <v>300</v>
      </c>
      <c r="C521" s="326">
        <v>200</v>
      </c>
      <c r="D521" s="323" t="str">
        <f t="shared" si="9"/>
        <v/>
      </c>
    </row>
    <row r="522" ht="25" customHeight="1" spans="1:4">
      <c r="A522" s="321" t="s">
        <v>49</v>
      </c>
      <c r="B522" s="328">
        <f>SUM(B523,B537,B545,B547,B555,B559,B569,B577,B584,B592,B601,B606,B609,B612,B615,B618,B621,B625,B630,B638,B641)</f>
        <v>59837</v>
      </c>
      <c r="C522" s="328">
        <f>SUM(C523,C537,C545,C547,C555,C559,C569,C577,C584,C592,C601,C606,C609,C612,C615,C618,C621,C625,C630,C638,C641)</f>
        <v>60230</v>
      </c>
      <c r="D522" s="323">
        <f t="shared" ref="D522:D571" si="10">IF(C522&lt;&gt;0,IF((C522/B522-1)&lt;-30%,"",IF((C522/B522-1)&gt;150%,"",C522/B522-1)),"")</f>
        <v>0.00656784263916976</v>
      </c>
    </row>
    <row r="523" ht="25" customHeight="1" spans="1:4">
      <c r="A523" s="321" t="s">
        <v>423</v>
      </c>
      <c r="B523" s="328">
        <f>SUM(B524:B536)</f>
        <v>3749</v>
      </c>
      <c r="C523" s="328">
        <f>SUM(C524:C536)</f>
        <v>3719</v>
      </c>
      <c r="D523" s="323">
        <f t="shared" si="10"/>
        <v>-0.00800213390237392</v>
      </c>
    </row>
    <row r="524" ht="25" customHeight="1" spans="1:4">
      <c r="A524" s="324" t="s">
        <v>81</v>
      </c>
      <c r="B524" s="325">
        <v>520</v>
      </c>
      <c r="C524" s="326">
        <v>440</v>
      </c>
      <c r="D524" s="323">
        <f t="shared" si="10"/>
        <v>-0.153846153846154</v>
      </c>
    </row>
    <row r="525" ht="25" customHeight="1" spans="1:4">
      <c r="A525" s="324" t="s">
        <v>82</v>
      </c>
      <c r="B525" s="333">
        <v>15</v>
      </c>
      <c r="C525" s="330">
        <v>12</v>
      </c>
      <c r="D525" s="323">
        <f t="shared" si="10"/>
        <v>-0.2</v>
      </c>
    </row>
    <row r="526" ht="25" customHeight="1" spans="1:4">
      <c r="A526" s="324" t="s">
        <v>83</v>
      </c>
      <c r="B526" s="326"/>
      <c r="C526" s="326"/>
      <c r="D526" s="323" t="str">
        <f t="shared" si="10"/>
        <v/>
      </c>
    </row>
    <row r="527" ht="25" customHeight="1" spans="1:4">
      <c r="A527" s="324" t="s">
        <v>424</v>
      </c>
      <c r="B527" s="326"/>
      <c r="C527" s="326"/>
      <c r="D527" s="323" t="str">
        <f t="shared" si="10"/>
        <v/>
      </c>
    </row>
    <row r="528" ht="25" customHeight="1" spans="1:4">
      <c r="A528" s="324" t="s">
        <v>425</v>
      </c>
      <c r="B528" s="326"/>
      <c r="C528" s="326"/>
      <c r="D528" s="323" t="str">
        <f t="shared" si="10"/>
        <v/>
      </c>
    </row>
    <row r="529" ht="25" customHeight="1" spans="1:4">
      <c r="A529" s="324" t="s">
        <v>426</v>
      </c>
      <c r="B529" s="326"/>
      <c r="C529" s="326"/>
      <c r="D529" s="323" t="str">
        <f t="shared" si="10"/>
        <v/>
      </c>
    </row>
    <row r="530" ht="25" customHeight="1" spans="1:4">
      <c r="A530" s="324" t="s">
        <v>427</v>
      </c>
      <c r="B530" s="325"/>
      <c r="C530" s="326"/>
      <c r="D530" s="323" t="str">
        <f t="shared" si="10"/>
        <v/>
      </c>
    </row>
    <row r="531" ht="25" customHeight="1" spans="1:4">
      <c r="A531" s="324" t="s">
        <v>122</v>
      </c>
      <c r="B531" s="326"/>
      <c r="C531" s="326"/>
      <c r="D531" s="323" t="str">
        <f t="shared" si="10"/>
        <v/>
      </c>
    </row>
    <row r="532" ht="25" customHeight="1" spans="1:4">
      <c r="A532" s="324" t="s">
        <v>428</v>
      </c>
      <c r="B532" s="326">
        <v>594</v>
      </c>
      <c r="C532" s="326">
        <v>632</v>
      </c>
      <c r="D532" s="323">
        <f t="shared" si="10"/>
        <v>0.063973063973064</v>
      </c>
    </row>
    <row r="533" ht="25" customHeight="1" spans="1:4">
      <c r="A533" s="324" t="s">
        <v>429</v>
      </c>
      <c r="B533" s="326"/>
      <c r="C533" s="326"/>
      <c r="D533" s="323" t="str">
        <f t="shared" si="10"/>
        <v/>
      </c>
    </row>
    <row r="534" ht="39" customHeight="1" spans="1:4">
      <c r="A534" s="324" t="s">
        <v>430</v>
      </c>
      <c r="B534" s="326"/>
      <c r="C534" s="326"/>
      <c r="D534" s="323" t="str">
        <f t="shared" si="10"/>
        <v/>
      </c>
    </row>
    <row r="535" ht="25" customHeight="1" spans="1:4">
      <c r="A535" s="324" t="s">
        <v>431</v>
      </c>
      <c r="B535" s="326"/>
      <c r="C535" s="326"/>
      <c r="D535" s="323" t="str">
        <f t="shared" si="10"/>
        <v/>
      </c>
    </row>
    <row r="536" ht="46" customHeight="1" spans="1:4">
      <c r="A536" s="324" t="s">
        <v>432</v>
      </c>
      <c r="B536" s="330">
        <v>2620</v>
      </c>
      <c r="C536" s="330">
        <v>2635</v>
      </c>
      <c r="D536" s="323">
        <f t="shared" si="10"/>
        <v>0.00572519083969469</v>
      </c>
    </row>
    <row r="537" ht="25" customHeight="1" spans="1:4">
      <c r="A537" s="321" t="s">
        <v>433</v>
      </c>
      <c r="B537" s="328">
        <f>SUM(B538:B544)</f>
        <v>829</v>
      </c>
      <c r="C537" s="328">
        <f>SUM(C538:C544)</f>
        <v>889</v>
      </c>
      <c r="D537" s="323">
        <f t="shared" si="10"/>
        <v>0.0723763570566949</v>
      </c>
    </row>
    <row r="538" ht="25" customHeight="1" spans="1:4">
      <c r="A538" s="324" t="s">
        <v>81</v>
      </c>
      <c r="B538" s="325">
        <v>314</v>
      </c>
      <c r="C538" s="326">
        <v>166</v>
      </c>
      <c r="D538" s="323" t="str">
        <f t="shared" si="10"/>
        <v/>
      </c>
    </row>
    <row r="539" ht="25" customHeight="1" spans="1:4">
      <c r="A539" s="324" t="s">
        <v>82</v>
      </c>
      <c r="B539" s="326"/>
      <c r="C539" s="326"/>
      <c r="D539" s="323" t="str">
        <f t="shared" si="10"/>
        <v/>
      </c>
    </row>
    <row r="540" ht="25" customHeight="1" spans="1:4">
      <c r="A540" s="324" t="s">
        <v>83</v>
      </c>
      <c r="B540" s="326"/>
      <c r="C540" s="326"/>
      <c r="D540" s="323" t="str">
        <f t="shared" si="10"/>
        <v/>
      </c>
    </row>
    <row r="541" ht="25" customHeight="1" spans="1:4">
      <c r="A541" s="324" t="s">
        <v>434</v>
      </c>
      <c r="B541" s="326"/>
      <c r="C541" s="326"/>
      <c r="D541" s="323" t="str">
        <f t="shared" si="10"/>
        <v/>
      </c>
    </row>
    <row r="542" ht="25" customHeight="1" spans="1:4">
      <c r="A542" s="324" t="s">
        <v>435</v>
      </c>
      <c r="B542" s="325">
        <v>15</v>
      </c>
      <c r="C542" s="326"/>
      <c r="D542" s="323" t="str">
        <f t="shared" si="10"/>
        <v/>
      </c>
    </row>
    <row r="543" ht="25" customHeight="1" spans="1:4">
      <c r="A543" s="324" t="s">
        <v>436</v>
      </c>
      <c r="B543" s="326"/>
      <c r="C543" s="326"/>
      <c r="D543" s="323" t="str">
        <f t="shared" si="10"/>
        <v/>
      </c>
    </row>
    <row r="544" ht="25" customHeight="1" spans="1:4">
      <c r="A544" s="324" t="s">
        <v>437</v>
      </c>
      <c r="B544" s="325">
        <v>500</v>
      </c>
      <c r="C544" s="326">
        <v>723</v>
      </c>
      <c r="D544" s="323">
        <f t="shared" si="10"/>
        <v>0.446</v>
      </c>
    </row>
    <row r="545" ht="25" customHeight="1" spans="1:4">
      <c r="A545" s="321" t="s">
        <v>438</v>
      </c>
      <c r="B545" s="328"/>
      <c r="C545" s="328"/>
      <c r="D545" s="323" t="str">
        <f t="shared" si="10"/>
        <v/>
      </c>
    </row>
    <row r="546" ht="25" customHeight="1" spans="1:4">
      <c r="A546" s="324" t="s">
        <v>439</v>
      </c>
      <c r="B546" s="326"/>
      <c r="C546" s="326"/>
      <c r="D546" s="323" t="str">
        <f t="shared" si="10"/>
        <v/>
      </c>
    </row>
    <row r="547" ht="25" customHeight="1" spans="1:4">
      <c r="A547" s="321" t="s">
        <v>440</v>
      </c>
      <c r="B547" s="322">
        <f>SUM(B548:B554)</f>
        <v>23755</v>
      </c>
      <c r="C547" s="322">
        <f>SUM(C548:C554)</f>
        <v>20281</v>
      </c>
      <c r="D547" s="323">
        <f t="shared" si="10"/>
        <v>-0.146242896232372</v>
      </c>
    </row>
    <row r="548" ht="25" customHeight="1" spans="1:4">
      <c r="A548" s="324" t="s">
        <v>441</v>
      </c>
      <c r="B548" s="332">
        <v>110</v>
      </c>
      <c r="C548" s="326">
        <v>46</v>
      </c>
      <c r="D548" s="323" t="str">
        <f t="shared" si="10"/>
        <v/>
      </c>
    </row>
    <row r="549" ht="25" customHeight="1" spans="1:4">
      <c r="A549" s="324" t="s">
        <v>442</v>
      </c>
      <c r="B549" s="325">
        <v>87</v>
      </c>
      <c r="C549" s="326">
        <v>92</v>
      </c>
      <c r="D549" s="323">
        <f t="shared" si="10"/>
        <v>0.0574712643678161</v>
      </c>
    </row>
    <row r="550" ht="25" customHeight="1" spans="1:4">
      <c r="A550" s="324" t="s">
        <v>443</v>
      </c>
      <c r="B550" s="325">
        <v>100</v>
      </c>
      <c r="C550" s="326"/>
      <c r="D550" s="323" t="str">
        <f t="shared" si="10"/>
        <v/>
      </c>
    </row>
    <row r="551" ht="39" customHeight="1" spans="1:4">
      <c r="A551" s="324" t="s">
        <v>444</v>
      </c>
      <c r="B551" s="329">
        <v>15566</v>
      </c>
      <c r="C551" s="330">
        <v>12475</v>
      </c>
      <c r="D551" s="323">
        <f t="shared" si="10"/>
        <v>-0.198573814724399</v>
      </c>
    </row>
    <row r="552" ht="25" customHeight="1" spans="1:4">
      <c r="A552" s="324" t="s">
        <v>445</v>
      </c>
      <c r="B552" s="332">
        <v>853</v>
      </c>
      <c r="C552" s="326">
        <v>318</v>
      </c>
      <c r="D552" s="323" t="str">
        <f t="shared" si="10"/>
        <v/>
      </c>
    </row>
    <row r="553" ht="41" customHeight="1" spans="1:4">
      <c r="A553" s="324" t="s">
        <v>446</v>
      </c>
      <c r="B553" s="325">
        <v>800</v>
      </c>
      <c r="C553" s="326">
        <v>1100</v>
      </c>
      <c r="D553" s="323">
        <f t="shared" si="10"/>
        <v>0.375</v>
      </c>
    </row>
    <row r="554" ht="25" customHeight="1" spans="1:4">
      <c r="A554" s="324" t="s">
        <v>447</v>
      </c>
      <c r="B554" s="325">
        <v>6239</v>
      </c>
      <c r="C554" s="326">
        <v>6250</v>
      </c>
      <c r="D554" s="323">
        <f t="shared" si="10"/>
        <v>0.00176310306138805</v>
      </c>
    </row>
    <row r="555" ht="25" customHeight="1" spans="1:4">
      <c r="A555" s="321" t="s">
        <v>448</v>
      </c>
      <c r="B555" s="328"/>
      <c r="C555" s="328"/>
      <c r="D555" s="323" t="str">
        <f t="shared" si="10"/>
        <v/>
      </c>
    </row>
    <row r="556" ht="25" customHeight="1" spans="1:4">
      <c r="A556" s="324" t="s">
        <v>449</v>
      </c>
      <c r="B556" s="326"/>
      <c r="C556" s="326"/>
      <c r="D556" s="323" t="str">
        <f t="shared" si="10"/>
        <v/>
      </c>
    </row>
    <row r="557" ht="25" customHeight="1" spans="1:4">
      <c r="A557" s="324" t="s">
        <v>450</v>
      </c>
      <c r="B557" s="326"/>
      <c r="C557" s="326"/>
      <c r="D557" s="323" t="str">
        <f t="shared" si="10"/>
        <v/>
      </c>
    </row>
    <row r="558" ht="25" customHeight="1" spans="1:4">
      <c r="A558" s="324" t="s">
        <v>451</v>
      </c>
      <c r="B558" s="326"/>
      <c r="C558" s="326"/>
      <c r="D558" s="323" t="str">
        <f t="shared" si="10"/>
        <v/>
      </c>
    </row>
    <row r="559" ht="25" customHeight="1" spans="1:4">
      <c r="A559" s="321" t="s">
        <v>452</v>
      </c>
      <c r="B559" s="328">
        <f>SUM(B560:B568)</f>
        <v>1000</v>
      </c>
      <c r="C559" s="328">
        <f>SUM(C560:C568)</f>
        <v>1990</v>
      </c>
      <c r="D559" s="323">
        <f t="shared" si="10"/>
        <v>0.99</v>
      </c>
    </row>
    <row r="560" ht="25" customHeight="1" spans="1:4">
      <c r="A560" s="324" t="s">
        <v>453</v>
      </c>
      <c r="B560" s="326"/>
      <c r="C560" s="326"/>
      <c r="D560" s="323" t="str">
        <f t="shared" si="10"/>
        <v/>
      </c>
    </row>
    <row r="561" ht="25" customHeight="1" spans="1:4">
      <c r="A561" s="324" t="s">
        <v>454</v>
      </c>
      <c r="B561" s="326"/>
      <c r="C561" s="326"/>
      <c r="D561" s="323" t="str">
        <f t="shared" si="10"/>
        <v/>
      </c>
    </row>
    <row r="562" ht="25" customHeight="1" spans="1:4">
      <c r="A562" s="324" t="s">
        <v>455</v>
      </c>
      <c r="B562" s="326"/>
      <c r="C562" s="326"/>
      <c r="D562" s="323" t="str">
        <f t="shared" si="10"/>
        <v/>
      </c>
    </row>
    <row r="563" ht="25" customHeight="1" spans="1:4">
      <c r="A563" s="324" t="s">
        <v>456</v>
      </c>
      <c r="B563" s="326"/>
      <c r="C563" s="326"/>
      <c r="D563" s="323" t="str">
        <f t="shared" si="10"/>
        <v/>
      </c>
    </row>
    <row r="564" ht="25" customHeight="1" spans="1:4">
      <c r="A564" s="324" t="s">
        <v>457</v>
      </c>
      <c r="B564" s="326"/>
      <c r="C564" s="326"/>
      <c r="D564" s="323" t="str">
        <f t="shared" si="10"/>
        <v/>
      </c>
    </row>
    <row r="565" ht="25" customHeight="1" spans="1:4">
      <c r="A565" s="324" t="s">
        <v>458</v>
      </c>
      <c r="B565" s="333">
        <v>10</v>
      </c>
      <c r="C565" s="330">
        <v>10</v>
      </c>
      <c r="D565" s="323">
        <f t="shared" si="10"/>
        <v>0</v>
      </c>
    </row>
    <row r="566" ht="25" customHeight="1" spans="1:4">
      <c r="A566" s="324" t="s">
        <v>459</v>
      </c>
      <c r="B566" s="332">
        <v>10</v>
      </c>
      <c r="C566" s="326">
        <v>10</v>
      </c>
      <c r="D566" s="323">
        <f t="shared" si="10"/>
        <v>0</v>
      </c>
    </row>
    <row r="567" ht="25" customHeight="1" spans="1:4">
      <c r="A567" s="324" t="s">
        <v>460</v>
      </c>
      <c r="B567" s="325">
        <v>0</v>
      </c>
      <c r="C567" s="326"/>
      <c r="D567" s="323" t="str">
        <f t="shared" si="10"/>
        <v/>
      </c>
    </row>
    <row r="568" ht="25" customHeight="1" spans="1:4">
      <c r="A568" s="324" t="s">
        <v>461</v>
      </c>
      <c r="B568" s="325">
        <v>980</v>
      </c>
      <c r="C568" s="326">
        <v>1970</v>
      </c>
      <c r="D568" s="323">
        <f t="shared" si="10"/>
        <v>1.01020408163265</v>
      </c>
    </row>
    <row r="569" ht="25" customHeight="1" spans="1:4">
      <c r="A569" s="321" t="s">
        <v>462</v>
      </c>
      <c r="B569" s="328">
        <f>SUM(B570:B576)</f>
        <v>3705</v>
      </c>
      <c r="C569" s="328">
        <f>SUM(C570:C576)</f>
        <v>3898</v>
      </c>
      <c r="D569" s="323">
        <f t="shared" si="10"/>
        <v>0.0520917678812416</v>
      </c>
    </row>
    <row r="570" ht="25" customHeight="1" spans="1:4">
      <c r="A570" s="324" t="s">
        <v>463</v>
      </c>
      <c r="B570" s="325">
        <v>605</v>
      </c>
      <c r="C570" s="326">
        <v>819</v>
      </c>
      <c r="D570" s="323">
        <f t="shared" si="10"/>
        <v>0.353719008264463</v>
      </c>
    </row>
    <row r="571" ht="25" customHeight="1" spans="1:4">
      <c r="A571" s="324" t="s">
        <v>464</v>
      </c>
      <c r="B571" s="325">
        <v>300</v>
      </c>
      <c r="C571" s="326">
        <v>151</v>
      </c>
      <c r="D571" s="323" t="str">
        <f t="shared" si="10"/>
        <v/>
      </c>
    </row>
    <row r="572" ht="25" customHeight="1" spans="1:4">
      <c r="A572" s="324" t="s">
        <v>465</v>
      </c>
      <c r="B572" s="325">
        <v>600</v>
      </c>
      <c r="C572" s="326">
        <v>158</v>
      </c>
      <c r="D572" s="323" t="str">
        <f t="shared" ref="D572:D635" si="11">IF(C572&lt;&gt;0,IF((C572/B572-1)&lt;-30%,"",IF((C572/B572-1)&gt;150%,"",C572/B572-1)),"")</f>
        <v/>
      </c>
    </row>
    <row r="573" ht="25" customHeight="1" spans="1:4">
      <c r="A573" s="324" t="s">
        <v>466</v>
      </c>
      <c r="B573" s="325"/>
      <c r="C573" s="326"/>
      <c r="D573" s="323" t="str">
        <f t="shared" si="11"/>
        <v/>
      </c>
    </row>
    <row r="574" ht="25" customHeight="1" spans="1:4">
      <c r="A574" s="324" t="s">
        <v>467</v>
      </c>
      <c r="B574" s="325">
        <v>200</v>
      </c>
      <c r="C574" s="326">
        <v>164</v>
      </c>
      <c r="D574" s="323">
        <f t="shared" si="11"/>
        <v>-0.18</v>
      </c>
    </row>
    <row r="575" ht="25" customHeight="1" spans="1:4">
      <c r="A575" s="324" t="s">
        <v>468</v>
      </c>
      <c r="B575" s="325"/>
      <c r="C575" s="326"/>
      <c r="D575" s="323" t="str">
        <f t="shared" si="11"/>
        <v/>
      </c>
    </row>
    <row r="576" ht="25" customHeight="1" spans="1:4">
      <c r="A576" s="324" t="s">
        <v>469</v>
      </c>
      <c r="B576" s="325">
        <v>2000</v>
      </c>
      <c r="C576" s="336">
        <v>2606</v>
      </c>
      <c r="D576" s="323">
        <f t="shared" si="11"/>
        <v>0.303</v>
      </c>
    </row>
    <row r="577" ht="25" customHeight="1" spans="1:4">
      <c r="A577" s="337" t="s">
        <v>470</v>
      </c>
      <c r="B577" s="328">
        <f>SUM(B578:B583)</f>
        <v>370</v>
      </c>
      <c r="C577" s="328">
        <f>SUM(C578:C583)</f>
        <v>512</v>
      </c>
      <c r="D577" s="323">
        <f t="shared" si="11"/>
        <v>0.383783783783784</v>
      </c>
    </row>
    <row r="578" ht="25" customHeight="1" spans="1:4">
      <c r="A578" s="338" t="s">
        <v>471</v>
      </c>
      <c r="B578" s="325">
        <v>280</v>
      </c>
      <c r="C578" s="330">
        <v>215</v>
      </c>
      <c r="D578" s="323">
        <f t="shared" si="11"/>
        <v>-0.232142857142857</v>
      </c>
    </row>
    <row r="579" ht="25" customHeight="1" spans="1:4">
      <c r="A579" s="338" t="s">
        <v>472</v>
      </c>
      <c r="B579" s="325">
        <v>90</v>
      </c>
      <c r="C579" s="326">
        <v>141</v>
      </c>
      <c r="D579" s="323">
        <f t="shared" si="11"/>
        <v>0.566666666666667</v>
      </c>
    </row>
    <row r="580" ht="40" customHeight="1" spans="1:4">
      <c r="A580" s="338" t="s">
        <v>473</v>
      </c>
      <c r="B580" s="326"/>
      <c r="C580" s="326"/>
      <c r="D580" s="323" t="str">
        <f t="shared" si="11"/>
        <v/>
      </c>
    </row>
    <row r="581" s="298" customFormat="1" ht="25" customHeight="1" spans="1:4">
      <c r="A581" s="338" t="s">
        <v>474</v>
      </c>
      <c r="B581" s="326"/>
      <c r="C581" s="326">
        <v>32</v>
      </c>
      <c r="D581" s="323"/>
    </row>
    <row r="582" ht="25" customHeight="1" spans="1:4">
      <c r="A582" s="338" t="s">
        <v>475</v>
      </c>
      <c r="B582" s="326"/>
      <c r="C582" s="326">
        <v>79</v>
      </c>
      <c r="D582" s="323"/>
    </row>
    <row r="583" ht="25" customHeight="1" spans="1:4">
      <c r="A583" s="338" t="s">
        <v>476</v>
      </c>
      <c r="B583" s="326"/>
      <c r="C583" s="326">
        <v>45</v>
      </c>
      <c r="D583" s="323"/>
    </row>
    <row r="584" ht="25" customHeight="1" spans="1:4">
      <c r="A584" s="337" t="s">
        <v>477</v>
      </c>
      <c r="B584" s="328">
        <f>SUM(B585:B591)</f>
        <v>1005</v>
      </c>
      <c r="C584" s="328">
        <f>SUM(C585:C591)</f>
        <v>1288</v>
      </c>
      <c r="D584" s="323">
        <f t="shared" si="11"/>
        <v>0.281592039800995</v>
      </c>
    </row>
    <row r="585" ht="25" customHeight="1" spans="1:4">
      <c r="A585" s="338" t="s">
        <v>478</v>
      </c>
      <c r="B585" s="325">
        <v>160</v>
      </c>
      <c r="C585" s="326">
        <v>177</v>
      </c>
      <c r="D585" s="323">
        <f t="shared" si="11"/>
        <v>0.10625</v>
      </c>
    </row>
    <row r="586" s="298" customFormat="1" ht="25" customHeight="1" spans="1:4">
      <c r="A586" s="338" t="s">
        <v>479</v>
      </c>
      <c r="B586" s="325">
        <v>750</v>
      </c>
      <c r="C586" s="326">
        <v>1000</v>
      </c>
      <c r="D586" s="323">
        <f t="shared" si="11"/>
        <v>0.333333333333333</v>
      </c>
    </row>
    <row r="587" ht="25" customHeight="1" spans="1:4">
      <c r="A587" s="338" t="s">
        <v>480</v>
      </c>
      <c r="B587" s="330"/>
      <c r="C587" s="330"/>
      <c r="D587" s="323" t="str">
        <f t="shared" si="11"/>
        <v/>
      </c>
    </row>
    <row r="588" ht="25" customHeight="1" spans="1:4">
      <c r="A588" s="338" t="s">
        <v>481</v>
      </c>
      <c r="B588" s="326"/>
      <c r="C588" s="326">
        <v>50</v>
      </c>
      <c r="D588" s="323"/>
    </row>
    <row r="589" ht="25" customHeight="1" spans="1:4">
      <c r="A589" s="338" t="s">
        <v>482</v>
      </c>
      <c r="B589" s="325">
        <v>95</v>
      </c>
      <c r="C589" s="326">
        <v>61</v>
      </c>
      <c r="D589" s="323" t="str">
        <f t="shared" si="11"/>
        <v/>
      </c>
    </row>
    <row r="590" ht="25" customHeight="1" spans="1:4">
      <c r="A590" s="338" t="s">
        <v>483</v>
      </c>
      <c r="B590" s="326"/>
      <c r="C590" s="326"/>
      <c r="D590" s="323" t="str">
        <f t="shared" si="11"/>
        <v/>
      </c>
    </row>
    <row r="591" ht="25" customHeight="1" spans="1:4">
      <c r="A591" s="338" t="s">
        <v>484</v>
      </c>
      <c r="B591" s="326"/>
      <c r="C591" s="326"/>
      <c r="D591" s="323" t="str">
        <f t="shared" si="11"/>
        <v/>
      </c>
    </row>
    <row r="592" ht="25" customHeight="1" spans="1:4">
      <c r="A592" s="337" t="s">
        <v>485</v>
      </c>
      <c r="B592" s="322">
        <f>SUM(B593:B600)</f>
        <v>936</v>
      </c>
      <c r="C592" s="322">
        <f>SUM(C593:C600)</f>
        <v>1011</v>
      </c>
      <c r="D592" s="323">
        <f t="shared" si="11"/>
        <v>0.0801282051282051</v>
      </c>
    </row>
    <row r="593" ht="25" customHeight="1" spans="1:4">
      <c r="A593" s="338" t="s">
        <v>81</v>
      </c>
      <c r="B593" s="332">
        <v>151</v>
      </c>
      <c r="C593" s="326">
        <v>107</v>
      </c>
      <c r="D593" s="323">
        <f t="shared" si="11"/>
        <v>-0.291390728476821</v>
      </c>
    </row>
    <row r="594" ht="25" customHeight="1" spans="1:4">
      <c r="A594" s="338" t="s">
        <v>82</v>
      </c>
      <c r="B594" s="326"/>
      <c r="C594" s="326"/>
      <c r="D594" s="323" t="str">
        <f t="shared" si="11"/>
        <v/>
      </c>
    </row>
    <row r="595" ht="25" customHeight="1" spans="1:4">
      <c r="A595" s="338" t="s">
        <v>83</v>
      </c>
      <c r="B595" s="326"/>
      <c r="C595" s="326"/>
      <c r="D595" s="323" t="str">
        <f t="shared" si="11"/>
        <v/>
      </c>
    </row>
    <row r="596" ht="25" customHeight="1" spans="1:4">
      <c r="A596" s="324" t="s">
        <v>486</v>
      </c>
      <c r="B596" s="325">
        <v>40</v>
      </c>
      <c r="C596" s="326">
        <v>50</v>
      </c>
      <c r="D596" s="323">
        <f t="shared" si="11"/>
        <v>0.25</v>
      </c>
    </row>
    <row r="597" ht="25" customHeight="1" spans="1:4">
      <c r="A597" s="324" t="s">
        <v>487</v>
      </c>
      <c r="B597" s="325">
        <v>45</v>
      </c>
      <c r="C597" s="326">
        <v>100</v>
      </c>
      <c r="D597" s="323">
        <f t="shared" si="11"/>
        <v>1.22222222222222</v>
      </c>
    </row>
    <row r="598" ht="25" customHeight="1" spans="1:4">
      <c r="A598" s="324" t="s">
        <v>488</v>
      </c>
      <c r="B598" s="326"/>
      <c r="C598" s="326"/>
      <c r="D598" s="323" t="str">
        <f t="shared" si="11"/>
        <v/>
      </c>
    </row>
    <row r="599" ht="25" customHeight="1" spans="1:4">
      <c r="A599" s="324" t="s">
        <v>489</v>
      </c>
      <c r="B599" s="326"/>
      <c r="C599" s="326"/>
      <c r="D599" s="323" t="str">
        <f t="shared" si="11"/>
        <v/>
      </c>
    </row>
    <row r="600" ht="25" customHeight="1" spans="1:4">
      <c r="A600" s="324" t="s">
        <v>490</v>
      </c>
      <c r="B600" s="325">
        <v>700</v>
      </c>
      <c r="C600" s="326">
        <v>754</v>
      </c>
      <c r="D600" s="323">
        <f t="shared" si="11"/>
        <v>0.0771428571428572</v>
      </c>
    </row>
    <row r="601" ht="25" customHeight="1" spans="1:4">
      <c r="A601" s="321" t="s">
        <v>491</v>
      </c>
      <c r="B601" s="328">
        <f>SUM(B602:B605)</f>
        <v>88</v>
      </c>
      <c r="C601" s="328">
        <f>SUM(C602:C605)</f>
        <v>47</v>
      </c>
      <c r="D601" s="323" t="str">
        <f t="shared" si="11"/>
        <v/>
      </c>
    </row>
    <row r="602" ht="25" customHeight="1" spans="1:4">
      <c r="A602" s="324" t="s">
        <v>81</v>
      </c>
      <c r="B602" s="333">
        <v>67</v>
      </c>
      <c r="C602" s="330">
        <v>14</v>
      </c>
      <c r="D602" s="323" t="str">
        <f t="shared" si="11"/>
        <v/>
      </c>
    </row>
    <row r="603" ht="25" customHeight="1" spans="1:4">
      <c r="A603" s="324" t="s">
        <v>82</v>
      </c>
      <c r="B603" s="326"/>
      <c r="C603" s="326"/>
      <c r="D603" s="323" t="str">
        <f t="shared" si="11"/>
        <v/>
      </c>
    </row>
    <row r="604" ht="25" customHeight="1" spans="1:4">
      <c r="A604" s="324" t="s">
        <v>83</v>
      </c>
      <c r="B604" s="326"/>
      <c r="C604" s="326"/>
      <c r="D604" s="323" t="str">
        <f t="shared" si="11"/>
        <v/>
      </c>
    </row>
    <row r="605" ht="25" customHeight="1" spans="1:4">
      <c r="A605" s="324" t="s">
        <v>492</v>
      </c>
      <c r="B605" s="325">
        <v>21</v>
      </c>
      <c r="C605" s="326">
        <v>33</v>
      </c>
      <c r="D605" s="323">
        <f t="shared" si="11"/>
        <v>0.571428571428571</v>
      </c>
    </row>
    <row r="606" ht="25" customHeight="1" spans="1:4">
      <c r="A606" s="321" t="s">
        <v>493</v>
      </c>
      <c r="B606" s="328">
        <f>SUM(B607:B608)</f>
        <v>10940</v>
      </c>
      <c r="C606" s="328">
        <f>SUM(C607:C608)</f>
        <v>10962</v>
      </c>
      <c r="D606" s="323">
        <f t="shared" si="11"/>
        <v>0.00201096892138941</v>
      </c>
    </row>
    <row r="607" ht="25" customHeight="1" spans="1:4">
      <c r="A607" s="324" t="s">
        <v>494</v>
      </c>
      <c r="B607" s="325">
        <v>3500</v>
      </c>
      <c r="C607" s="326">
        <v>548</v>
      </c>
      <c r="D607" s="323" t="str">
        <f t="shared" si="11"/>
        <v/>
      </c>
    </row>
    <row r="608" ht="25" customHeight="1" spans="1:4">
      <c r="A608" s="324" t="s">
        <v>495</v>
      </c>
      <c r="B608" s="325">
        <v>7440</v>
      </c>
      <c r="C608" s="326">
        <v>10414</v>
      </c>
      <c r="D608" s="323">
        <f t="shared" si="11"/>
        <v>0.399731182795699</v>
      </c>
    </row>
    <row r="609" ht="25" customHeight="1" spans="1:4">
      <c r="A609" s="321" t="s">
        <v>496</v>
      </c>
      <c r="B609" s="328">
        <f>SUM(B610:B611)</f>
        <v>25</v>
      </c>
      <c r="C609" s="328">
        <f>SUM(C610:C611)</f>
        <v>590</v>
      </c>
      <c r="D609" s="323" t="str">
        <f t="shared" si="11"/>
        <v/>
      </c>
    </row>
    <row r="610" ht="25" customHeight="1" spans="1:4">
      <c r="A610" s="324" t="s">
        <v>497</v>
      </c>
      <c r="B610" s="333">
        <v>10</v>
      </c>
      <c r="C610" s="330">
        <v>580</v>
      </c>
      <c r="D610" s="323" t="str">
        <f t="shared" si="11"/>
        <v/>
      </c>
    </row>
    <row r="611" ht="25" customHeight="1" spans="1:4">
      <c r="A611" s="324" t="s">
        <v>498</v>
      </c>
      <c r="B611" s="332">
        <v>15</v>
      </c>
      <c r="C611" s="326">
        <v>10</v>
      </c>
      <c r="D611" s="323" t="str">
        <f t="shared" si="11"/>
        <v/>
      </c>
    </row>
    <row r="612" ht="25" customHeight="1" spans="1:4">
      <c r="A612" s="321" t="s">
        <v>499</v>
      </c>
      <c r="B612" s="328">
        <f>SUM(B613:B614)</f>
        <v>205</v>
      </c>
      <c r="C612" s="328">
        <f>SUM(C613:C614)</f>
        <v>1705</v>
      </c>
      <c r="D612" s="323" t="str">
        <f t="shared" si="11"/>
        <v/>
      </c>
    </row>
    <row r="613" ht="25" customHeight="1" spans="1:4">
      <c r="A613" s="324" t="s">
        <v>500</v>
      </c>
      <c r="B613" s="325">
        <v>5</v>
      </c>
      <c r="C613" s="326">
        <v>5</v>
      </c>
      <c r="D613" s="323">
        <f t="shared" si="11"/>
        <v>0</v>
      </c>
    </row>
    <row r="614" ht="25" customHeight="1" spans="1:4">
      <c r="A614" s="324" t="s">
        <v>501</v>
      </c>
      <c r="B614" s="325">
        <v>200</v>
      </c>
      <c r="C614" s="326">
        <v>1700</v>
      </c>
      <c r="D614" s="323" t="str">
        <f t="shared" si="11"/>
        <v/>
      </c>
    </row>
    <row r="615" ht="25" customHeight="1" spans="1:4">
      <c r="A615" s="321" t="s">
        <v>502</v>
      </c>
      <c r="B615" s="328"/>
      <c r="C615" s="328"/>
      <c r="D615" s="323" t="str">
        <f t="shared" si="11"/>
        <v/>
      </c>
    </row>
    <row r="616" ht="25" customHeight="1" spans="1:4">
      <c r="A616" s="324" t="s">
        <v>503</v>
      </c>
      <c r="B616" s="330"/>
      <c r="C616" s="330"/>
      <c r="D616" s="323" t="str">
        <f t="shared" si="11"/>
        <v/>
      </c>
    </row>
    <row r="617" ht="25" customHeight="1" spans="1:4">
      <c r="A617" s="324" t="s">
        <v>504</v>
      </c>
      <c r="B617" s="326"/>
      <c r="C617" s="326"/>
      <c r="D617" s="323" t="str">
        <f t="shared" si="11"/>
        <v/>
      </c>
    </row>
    <row r="618" ht="25" customHeight="1" spans="1:4">
      <c r="A618" s="321" t="s">
        <v>505</v>
      </c>
      <c r="B618" s="328">
        <f>SUM(B619:B620)</f>
        <v>190</v>
      </c>
      <c r="C618" s="328">
        <f>SUM(C619:C620)</f>
        <v>104</v>
      </c>
      <c r="D618" s="323" t="str">
        <f t="shared" si="11"/>
        <v/>
      </c>
    </row>
    <row r="619" ht="25" customHeight="1" spans="1:4">
      <c r="A619" s="324" t="s">
        <v>506</v>
      </c>
      <c r="B619" s="325">
        <v>30</v>
      </c>
      <c r="C619" s="326">
        <v>30</v>
      </c>
      <c r="D619" s="323">
        <f t="shared" si="11"/>
        <v>0</v>
      </c>
    </row>
    <row r="620" ht="25" customHeight="1" spans="1:4">
      <c r="A620" s="324" t="s">
        <v>507</v>
      </c>
      <c r="B620" s="325">
        <v>160</v>
      </c>
      <c r="C620" s="326">
        <v>74</v>
      </c>
      <c r="D620" s="323" t="str">
        <f t="shared" si="11"/>
        <v/>
      </c>
    </row>
    <row r="621" ht="25" customHeight="1" spans="1:4">
      <c r="A621" s="321" t="s">
        <v>508</v>
      </c>
      <c r="B621" s="328">
        <f>SUM(B622:B624)</f>
        <v>12800</v>
      </c>
      <c r="C621" s="328">
        <f>SUM(C622:C624)</f>
        <v>12909</v>
      </c>
      <c r="D621" s="323">
        <f t="shared" si="11"/>
        <v>0.00851562500000003</v>
      </c>
    </row>
    <row r="622" ht="37" customHeight="1" spans="1:4">
      <c r="A622" s="324" t="s">
        <v>509</v>
      </c>
      <c r="B622" s="325">
        <v>3000</v>
      </c>
      <c r="C622" s="326">
        <v>3005</v>
      </c>
      <c r="D622" s="323">
        <f t="shared" si="11"/>
        <v>0.00166666666666671</v>
      </c>
    </row>
    <row r="623" ht="40" customHeight="1" spans="1:4">
      <c r="A623" s="324" t="s">
        <v>510</v>
      </c>
      <c r="B623" s="325">
        <v>9800</v>
      </c>
      <c r="C623" s="330">
        <v>9904</v>
      </c>
      <c r="D623" s="323">
        <f t="shared" si="11"/>
        <v>0.0106122448979591</v>
      </c>
    </row>
    <row r="624" ht="42" customHeight="1" spans="1:4">
      <c r="A624" s="324" t="s">
        <v>511</v>
      </c>
      <c r="B624" s="326"/>
      <c r="C624" s="326"/>
      <c r="D624" s="323" t="str">
        <f t="shared" si="11"/>
        <v/>
      </c>
    </row>
    <row r="625" ht="25" customHeight="1" spans="1:4">
      <c r="A625" s="321" t="s">
        <v>512</v>
      </c>
      <c r="B625" s="328"/>
      <c r="C625" s="328">
        <f>SUM(C626:C629)</f>
        <v>0</v>
      </c>
      <c r="D625" s="323" t="str">
        <f t="shared" si="11"/>
        <v/>
      </c>
    </row>
    <row r="626" ht="25" customHeight="1" spans="1:4">
      <c r="A626" s="324" t="s">
        <v>513</v>
      </c>
      <c r="B626" s="326"/>
      <c r="C626" s="326"/>
      <c r="D626" s="323" t="str">
        <f t="shared" si="11"/>
        <v/>
      </c>
    </row>
    <row r="627" ht="25" customHeight="1" spans="1:4">
      <c r="A627" s="324" t="s">
        <v>514</v>
      </c>
      <c r="B627" s="326"/>
      <c r="C627" s="326"/>
      <c r="D627" s="323" t="str">
        <f t="shared" si="11"/>
        <v/>
      </c>
    </row>
    <row r="628" ht="25" customHeight="1" spans="1:4">
      <c r="A628" s="324" t="s">
        <v>515</v>
      </c>
      <c r="B628" s="326"/>
      <c r="C628" s="326"/>
      <c r="D628" s="323" t="str">
        <f t="shared" si="11"/>
        <v/>
      </c>
    </row>
    <row r="629" ht="25" customHeight="1" spans="1:4">
      <c r="A629" s="324" t="s">
        <v>516</v>
      </c>
      <c r="B629" s="326"/>
      <c r="C629" s="326"/>
      <c r="D629" s="323" t="str">
        <f t="shared" si="11"/>
        <v/>
      </c>
    </row>
    <row r="630" ht="25" customHeight="1" spans="1:4">
      <c r="A630" s="337" t="s">
        <v>517</v>
      </c>
      <c r="B630" s="328">
        <f>SUM(B631:B637)</f>
        <v>40</v>
      </c>
      <c r="C630" s="328">
        <f>SUM(C631:C637)</f>
        <v>115</v>
      </c>
      <c r="D630" s="323" t="str">
        <f t="shared" si="11"/>
        <v/>
      </c>
    </row>
    <row r="631" ht="25" customHeight="1" spans="1:4">
      <c r="A631" s="324" t="s">
        <v>81</v>
      </c>
      <c r="B631" s="325">
        <v>40</v>
      </c>
      <c r="C631" s="326">
        <v>95</v>
      </c>
      <c r="D631" s="323">
        <f t="shared" si="11"/>
        <v>1.375</v>
      </c>
    </row>
    <row r="632" ht="25" customHeight="1" spans="1:4">
      <c r="A632" s="324" t="s">
        <v>82</v>
      </c>
      <c r="B632" s="330"/>
      <c r="C632" s="330"/>
      <c r="D632" s="323" t="str">
        <f t="shared" si="11"/>
        <v/>
      </c>
    </row>
    <row r="633" ht="25" customHeight="1" spans="1:4">
      <c r="A633" s="324" t="s">
        <v>83</v>
      </c>
      <c r="B633" s="326"/>
      <c r="C633" s="326"/>
      <c r="D633" s="323" t="str">
        <f t="shared" si="11"/>
        <v/>
      </c>
    </row>
    <row r="634" ht="25" customHeight="1" spans="1:4">
      <c r="A634" s="324" t="s">
        <v>518</v>
      </c>
      <c r="B634" s="326"/>
      <c r="C634" s="326">
        <v>10</v>
      </c>
      <c r="D634" s="323"/>
    </row>
    <row r="635" ht="25" customHeight="1" spans="1:4">
      <c r="A635" s="324" t="s">
        <v>519</v>
      </c>
      <c r="B635" s="326"/>
      <c r="C635" s="326"/>
      <c r="D635" s="323" t="str">
        <f t="shared" si="11"/>
        <v/>
      </c>
    </row>
    <row r="636" ht="25" customHeight="1" spans="1:4">
      <c r="A636" s="324" t="s">
        <v>90</v>
      </c>
      <c r="B636" s="326"/>
      <c r="C636" s="326">
        <v>10</v>
      </c>
      <c r="D636" s="323"/>
    </row>
    <row r="637" ht="25" customHeight="1" spans="1:4">
      <c r="A637" s="324" t="s">
        <v>520</v>
      </c>
      <c r="B637" s="330"/>
      <c r="C637" s="330"/>
      <c r="D637" s="323" t="str">
        <f t="shared" ref="D636:D642" si="12">IF(C637&lt;&gt;0,IF((C637/B637-1)&lt;-30%,"",IF((C637/B637-1)&gt;150%,"",C637/B637-1)),"")</f>
        <v/>
      </c>
    </row>
    <row r="638" ht="25" customHeight="1" spans="1:4">
      <c r="A638" s="321" t="s">
        <v>521</v>
      </c>
      <c r="B638" s="322"/>
      <c r="C638" s="322"/>
      <c r="D638" s="323" t="str">
        <f t="shared" si="12"/>
        <v/>
      </c>
    </row>
    <row r="639" ht="40" customHeight="1" spans="1:4">
      <c r="A639" s="324" t="s">
        <v>522</v>
      </c>
      <c r="B639" s="330"/>
      <c r="C639" s="330"/>
      <c r="D639" s="323" t="str">
        <f t="shared" si="12"/>
        <v/>
      </c>
    </row>
    <row r="640" ht="25" customHeight="1" spans="1:4">
      <c r="A640" s="324" t="s">
        <v>523</v>
      </c>
      <c r="B640" s="330"/>
      <c r="C640" s="330"/>
      <c r="D640" s="323" t="str">
        <f t="shared" si="12"/>
        <v/>
      </c>
    </row>
    <row r="641" ht="25" customHeight="1" spans="1:4">
      <c r="A641" s="321" t="s">
        <v>524</v>
      </c>
      <c r="B641" s="328">
        <f>B642</f>
        <v>200</v>
      </c>
      <c r="C641" s="328">
        <f>C642</f>
        <v>210</v>
      </c>
      <c r="D641" s="323">
        <f t="shared" si="12"/>
        <v>0.05</v>
      </c>
    </row>
    <row r="642" ht="25" customHeight="1" spans="1:4">
      <c r="A642" s="324" t="s">
        <v>525</v>
      </c>
      <c r="B642" s="325">
        <v>200</v>
      </c>
      <c r="C642" s="326">
        <v>210</v>
      </c>
      <c r="D642" s="323">
        <f t="shared" si="12"/>
        <v>0.05</v>
      </c>
    </row>
    <row r="643" ht="25" customHeight="1" spans="1:4">
      <c r="A643" s="321" t="s">
        <v>50</v>
      </c>
      <c r="B643" s="328">
        <f>SUM(B644,B649,B663,B667,B679,B682,B686,B691,B695,B699,B702,B711,B713)</f>
        <v>22709</v>
      </c>
      <c r="C643" s="328">
        <f>SUM(C644,C649,C663,C667,C679,C682,C686,C691,C695,C699,C702,C711,C713)</f>
        <v>27150</v>
      </c>
      <c r="D643" s="323">
        <f t="shared" ref="D643:D706" si="13">IF(C643&lt;&gt;0,IF((C643/B643-1)&lt;-30%,"",IF((C643/B643-1)&gt;150%,"",C643/B643-1)),"")</f>
        <v>0.195561231229909</v>
      </c>
    </row>
    <row r="644" ht="25" customHeight="1" spans="1:4">
      <c r="A644" s="321" t="s">
        <v>526</v>
      </c>
      <c r="B644" s="328">
        <f>SUM(B645:B648)</f>
        <v>465</v>
      </c>
      <c r="C644" s="328">
        <f>SUM(C645:C648)</f>
        <v>534</v>
      </c>
      <c r="D644" s="323">
        <f t="shared" si="13"/>
        <v>0.148387096774194</v>
      </c>
    </row>
    <row r="645" ht="25" customHeight="1" spans="1:4">
      <c r="A645" s="324" t="s">
        <v>81</v>
      </c>
      <c r="B645" s="325">
        <v>353</v>
      </c>
      <c r="C645" s="326">
        <v>351</v>
      </c>
      <c r="D645" s="323">
        <f t="shared" si="13"/>
        <v>-0.00566572237960339</v>
      </c>
    </row>
    <row r="646" ht="25" customHeight="1" spans="1:4">
      <c r="A646" s="324" t="s">
        <v>82</v>
      </c>
      <c r="B646" s="333">
        <v>2</v>
      </c>
      <c r="C646" s="330">
        <v>2</v>
      </c>
      <c r="D646" s="323">
        <f t="shared" si="13"/>
        <v>0</v>
      </c>
    </row>
    <row r="647" ht="25" customHeight="1" spans="1:4">
      <c r="A647" s="324" t="s">
        <v>83</v>
      </c>
      <c r="B647" s="326"/>
      <c r="C647" s="326"/>
      <c r="D647" s="323" t="str">
        <f t="shared" si="13"/>
        <v/>
      </c>
    </row>
    <row r="648" ht="25" customHeight="1" spans="1:4">
      <c r="A648" s="324" t="s">
        <v>527</v>
      </c>
      <c r="B648" s="326">
        <v>110</v>
      </c>
      <c r="C648" s="326">
        <v>181</v>
      </c>
      <c r="D648" s="323">
        <f t="shared" si="13"/>
        <v>0.645454545454546</v>
      </c>
    </row>
    <row r="649" ht="25" customHeight="1" spans="1:4">
      <c r="A649" s="321" t="s">
        <v>528</v>
      </c>
      <c r="B649" s="322">
        <f>SUM(B650:B662)</f>
        <v>4903</v>
      </c>
      <c r="C649" s="322">
        <f>SUM(C650:C662)</f>
        <v>5386</v>
      </c>
      <c r="D649" s="323">
        <f t="shared" si="13"/>
        <v>0.0985111156434835</v>
      </c>
    </row>
    <row r="650" ht="25" customHeight="1" spans="1:4">
      <c r="A650" s="324" t="s">
        <v>529</v>
      </c>
      <c r="B650" s="332">
        <v>3522</v>
      </c>
      <c r="C650" s="326">
        <v>3825</v>
      </c>
      <c r="D650" s="323">
        <f t="shared" si="13"/>
        <v>0.08603066439523</v>
      </c>
    </row>
    <row r="651" ht="25" customHeight="1" spans="1:4">
      <c r="A651" s="324" t="s">
        <v>530</v>
      </c>
      <c r="B651" s="325">
        <v>1081</v>
      </c>
      <c r="C651" s="326">
        <v>1211</v>
      </c>
      <c r="D651" s="323">
        <f t="shared" si="13"/>
        <v>0.120259019426457</v>
      </c>
    </row>
    <row r="652" ht="25" customHeight="1" spans="1:4">
      <c r="A652" s="324" t="s">
        <v>531</v>
      </c>
      <c r="B652" s="330"/>
      <c r="C652" s="330"/>
      <c r="D652" s="323" t="str">
        <f t="shared" si="13"/>
        <v/>
      </c>
    </row>
    <row r="653" ht="25" customHeight="1" spans="1:4">
      <c r="A653" s="324" t="s">
        <v>532</v>
      </c>
      <c r="B653" s="326"/>
      <c r="C653" s="326"/>
      <c r="D653" s="323" t="str">
        <f t="shared" si="13"/>
        <v/>
      </c>
    </row>
    <row r="654" ht="25" customHeight="1" spans="1:4">
      <c r="A654" s="324" t="s">
        <v>533</v>
      </c>
      <c r="B654" s="326"/>
      <c r="C654" s="326"/>
      <c r="D654" s="323" t="str">
        <f t="shared" si="13"/>
        <v/>
      </c>
    </row>
    <row r="655" ht="25" customHeight="1" spans="1:4">
      <c r="A655" s="324" t="s">
        <v>534</v>
      </c>
      <c r="B655" s="330"/>
      <c r="C655" s="330"/>
      <c r="D655" s="323" t="str">
        <f t="shared" si="13"/>
        <v/>
      </c>
    </row>
    <row r="656" ht="25" customHeight="1" spans="1:4">
      <c r="A656" s="324" t="s">
        <v>535</v>
      </c>
      <c r="B656" s="326"/>
      <c r="C656" s="326"/>
      <c r="D656" s="323" t="str">
        <f t="shared" si="13"/>
        <v/>
      </c>
    </row>
    <row r="657" ht="25" customHeight="1" spans="1:4">
      <c r="A657" s="324" t="s">
        <v>536</v>
      </c>
      <c r="B657" s="326"/>
      <c r="C657" s="326"/>
      <c r="D657" s="323" t="str">
        <f t="shared" si="13"/>
        <v/>
      </c>
    </row>
    <row r="658" ht="25" customHeight="1" spans="1:4">
      <c r="A658" s="324" t="s">
        <v>537</v>
      </c>
      <c r="B658" s="330"/>
      <c r="C658" s="330"/>
      <c r="D658" s="323" t="str">
        <f t="shared" si="13"/>
        <v/>
      </c>
    </row>
    <row r="659" ht="25" customHeight="1" spans="1:4">
      <c r="A659" s="324" t="s">
        <v>538</v>
      </c>
      <c r="B659" s="326"/>
      <c r="C659" s="326"/>
      <c r="D659" s="323" t="str">
        <f t="shared" si="13"/>
        <v/>
      </c>
    </row>
    <row r="660" ht="25" customHeight="1" spans="1:4">
      <c r="A660" s="324" t="s">
        <v>539</v>
      </c>
      <c r="B660" s="326"/>
      <c r="C660" s="326"/>
      <c r="D660" s="323" t="str">
        <f t="shared" si="13"/>
        <v/>
      </c>
    </row>
    <row r="661" ht="25" customHeight="1" spans="1:4">
      <c r="A661" s="324" t="s">
        <v>540</v>
      </c>
      <c r="B661" s="326"/>
      <c r="C661" s="326"/>
      <c r="D661" s="323" t="str">
        <f t="shared" si="13"/>
        <v/>
      </c>
    </row>
    <row r="662" ht="25" customHeight="1" spans="1:4">
      <c r="A662" s="324" t="s">
        <v>541</v>
      </c>
      <c r="B662" s="333">
        <v>300</v>
      </c>
      <c r="C662" s="330">
        <v>350</v>
      </c>
      <c r="D662" s="323">
        <f t="shared" si="13"/>
        <v>0.166666666666667</v>
      </c>
    </row>
    <row r="663" ht="25" customHeight="1" spans="1:4">
      <c r="A663" s="321" t="s">
        <v>542</v>
      </c>
      <c r="B663" s="328">
        <f>SUM(B664:B666)</f>
        <v>3660</v>
      </c>
      <c r="C663" s="328">
        <f>SUM(C664:C666)</f>
        <v>4082</v>
      </c>
      <c r="D663" s="323">
        <f t="shared" si="13"/>
        <v>0.115300546448087</v>
      </c>
    </row>
    <row r="664" ht="25" customHeight="1" spans="1:4">
      <c r="A664" s="324" t="s">
        <v>543</v>
      </c>
      <c r="B664" s="326"/>
      <c r="C664" s="326"/>
      <c r="D664" s="323" t="str">
        <f t="shared" si="13"/>
        <v/>
      </c>
    </row>
    <row r="665" ht="25" customHeight="1" spans="1:4">
      <c r="A665" s="324" t="s">
        <v>544</v>
      </c>
      <c r="B665" s="325">
        <v>2775</v>
      </c>
      <c r="C665" s="326">
        <v>3181</v>
      </c>
      <c r="D665" s="323">
        <f t="shared" si="13"/>
        <v>0.146306306306306</v>
      </c>
    </row>
    <row r="666" ht="25" customHeight="1" spans="1:4">
      <c r="A666" s="324" t="s">
        <v>545</v>
      </c>
      <c r="B666" s="333">
        <v>885</v>
      </c>
      <c r="C666" s="330">
        <v>901</v>
      </c>
      <c r="D666" s="323">
        <f t="shared" si="13"/>
        <v>0.0180790960451978</v>
      </c>
    </row>
    <row r="667" ht="25" customHeight="1" spans="1:4">
      <c r="A667" s="321" t="s">
        <v>546</v>
      </c>
      <c r="B667" s="328">
        <f>SUM(B668:B678)</f>
        <v>4162</v>
      </c>
      <c r="C667" s="328">
        <f>SUM(C668:C678)</f>
        <v>5109</v>
      </c>
      <c r="D667" s="323">
        <f t="shared" si="13"/>
        <v>0.227534839019702</v>
      </c>
    </row>
    <row r="668" ht="25" customHeight="1" spans="1:4">
      <c r="A668" s="324" t="s">
        <v>547</v>
      </c>
      <c r="B668" s="325">
        <v>666</v>
      </c>
      <c r="C668" s="326">
        <v>668</v>
      </c>
      <c r="D668" s="323">
        <f t="shared" si="13"/>
        <v>0.00300300300300305</v>
      </c>
    </row>
    <row r="669" ht="25" customHeight="1" spans="1:4">
      <c r="A669" s="324" t="s">
        <v>548</v>
      </c>
      <c r="B669" s="325">
        <v>120</v>
      </c>
      <c r="C669" s="326">
        <v>128</v>
      </c>
      <c r="D669" s="323">
        <f t="shared" si="13"/>
        <v>0.0666666666666667</v>
      </c>
    </row>
    <row r="670" ht="25" customHeight="1" spans="1:4">
      <c r="A670" s="324" t="s">
        <v>549</v>
      </c>
      <c r="B670" s="325">
        <v>655</v>
      </c>
      <c r="C670" s="326">
        <v>617</v>
      </c>
      <c r="D670" s="323">
        <f t="shared" si="13"/>
        <v>-0.0580152671755725</v>
      </c>
    </row>
    <row r="671" ht="25" customHeight="1" spans="1:4">
      <c r="A671" s="324" t="s">
        <v>550</v>
      </c>
      <c r="B671" s="330"/>
      <c r="C671" s="330"/>
      <c r="D671" s="323" t="str">
        <f t="shared" si="13"/>
        <v/>
      </c>
    </row>
    <row r="672" ht="25" customHeight="1" spans="1:4">
      <c r="A672" s="324" t="s">
        <v>551</v>
      </c>
      <c r="B672" s="332">
        <v>131</v>
      </c>
      <c r="C672" s="326">
        <v>117</v>
      </c>
      <c r="D672" s="323">
        <f t="shared" si="13"/>
        <v>-0.106870229007634</v>
      </c>
    </row>
    <row r="673" ht="25" customHeight="1" spans="1:4">
      <c r="A673" s="324" t="s">
        <v>552</v>
      </c>
      <c r="B673" s="330"/>
      <c r="C673" s="330"/>
      <c r="D673" s="323" t="str">
        <f t="shared" si="13"/>
        <v/>
      </c>
    </row>
    <row r="674" ht="25" customHeight="1" spans="1:4">
      <c r="A674" s="324" t="s">
        <v>553</v>
      </c>
      <c r="B674" s="330"/>
      <c r="C674" s="330"/>
      <c r="D674" s="323" t="str">
        <f t="shared" si="13"/>
        <v/>
      </c>
    </row>
    <row r="675" ht="25" customHeight="1" spans="1:4">
      <c r="A675" s="324" t="s">
        <v>554</v>
      </c>
      <c r="B675" s="332">
        <v>2088</v>
      </c>
      <c r="C675" s="326">
        <v>3059</v>
      </c>
      <c r="D675" s="323">
        <f t="shared" si="13"/>
        <v>0.465038314176245</v>
      </c>
    </row>
    <row r="676" ht="25" customHeight="1" spans="1:4">
      <c r="A676" s="324" t="s">
        <v>555</v>
      </c>
      <c r="B676" s="325">
        <v>500</v>
      </c>
      <c r="C676" s="326">
        <v>510</v>
      </c>
      <c r="D676" s="323">
        <f t="shared" si="13"/>
        <v>0.02</v>
      </c>
    </row>
    <row r="677" ht="25" customHeight="1" spans="1:4">
      <c r="A677" s="324" t="s">
        <v>556</v>
      </c>
      <c r="B677" s="326"/>
      <c r="C677" s="326"/>
      <c r="D677" s="323" t="str">
        <f t="shared" si="13"/>
        <v/>
      </c>
    </row>
    <row r="678" ht="25" customHeight="1" spans="1:4">
      <c r="A678" s="324" t="s">
        <v>557</v>
      </c>
      <c r="B678" s="325">
        <v>2</v>
      </c>
      <c r="C678" s="326">
        <v>10</v>
      </c>
      <c r="D678" s="323" t="str">
        <f t="shared" si="13"/>
        <v/>
      </c>
    </row>
    <row r="679" ht="25" customHeight="1" spans="1:4">
      <c r="A679" s="321" t="s">
        <v>558</v>
      </c>
      <c r="B679" s="322">
        <f>SUM(B680:B681)</f>
        <v>30</v>
      </c>
      <c r="C679" s="322">
        <f>SUM(C680:C681)</f>
        <v>100</v>
      </c>
      <c r="D679" s="323" t="str">
        <f t="shared" si="13"/>
        <v/>
      </c>
    </row>
    <row r="680" ht="25" customHeight="1" spans="1:4">
      <c r="A680" s="324" t="s">
        <v>559</v>
      </c>
      <c r="B680" s="326"/>
      <c r="C680" s="326">
        <v>100</v>
      </c>
      <c r="D680" s="323"/>
    </row>
    <row r="681" ht="25" customHeight="1" spans="1:4">
      <c r="A681" s="324" t="s">
        <v>560</v>
      </c>
      <c r="B681" s="325">
        <v>30</v>
      </c>
      <c r="C681" s="326"/>
      <c r="D681" s="323" t="str">
        <f t="shared" si="13"/>
        <v/>
      </c>
    </row>
    <row r="682" ht="25" customHeight="1" spans="1:4">
      <c r="A682" s="321" t="s">
        <v>561</v>
      </c>
      <c r="B682" s="328">
        <f>SUM(B683:B685)</f>
        <v>660</v>
      </c>
      <c r="C682" s="328">
        <f>SUM(C683:C685)</f>
        <v>1576</v>
      </c>
      <c r="D682" s="323">
        <f t="shared" si="13"/>
        <v>1.38787878787879</v>
      </c>
    </row>
    <row r="683" ht="25" customHeight="1" spans="1:4">
      <c r="A683" s="324" t="s">
        <v>562</v>
      </c>
      <c r="B683" s="325">
        <v>160</v>
      </c>
      <c r="C683" s="326">
        <v>55</v>
      </c>
      <c r="D683" s="323" t="str">
        <f t="shared" si="13"/>
        <v/>
      </c>
    </row>
    <row r="684" ht="25" customHeight="1" spans="1:4">
      <c r="A684" s="324" t="s">
        <v>563</v>
      </c>
      <c r="B684" s="325">
        <v>0</v>
      </c>
      <c r="C684" s="326"/>
      <c r="D684" s="323" t="str">
        <f t="shared" si="13"/>
        <v/>
      </c>
    </row>
    <row r="685" ht="25" customHeight="1" spans="1:4">
      <c r="A685" s="324" t="s">
        <v>564</v>
      </c>
      <c r="B685" s="325">
        <v>500</v>
      </c>
      <c r="C685" s="326">
        <v>1521</v>
      </c>
      <c r="D685" s="323" t="str">
        <f t="shared" si="13"/>
        <v/>
      </c>
    </row>
    <row r="686" ht="25" customHeight="1" spans="1:4">
      <c r="A686" s="321" t="s">
        <v>565</v>
      </c>
      <c r="B686" s="328">
        <f>SUM(B687:B690)</f>
        <v>7094</v>
      </c>
      <c r="C686" s="328">
        <f>SUM(C687:C690)</f>
        <v>7112</v>
      </c>
      <c r="D686" s="323">
        <f t="shared" si="13"/>
        <v>0.00253735551170009</v>
      </c>
    </row>
    <row r="687" ht="25" customHeight="1" spans="1:4">
      <c r="A687" s="324" t="s">
        <v>566</v>
      </c>
      <c r="B687" s="325">
        <v>1507</v>
      </c>
      <c r="C687" s="326">
        <v>1479</v>
      </c>
      <c r="D687" s="323">
        <f t="shared" si="13"/>
        <v>-0.0185799601857995</v>
      </c>
    </row>
    <row r="688" ht="25" customHeight="1" spans="1:4">
      <c r="A688" s="324" t="s">
        <v>567</v>
      </c>
      <c r="B688" s="325">
        <v>5304</v>
      </c>
      <c r="C688" s="326">
        <v>5339</v>
      </c>
      <c r="D688" s="323">
        <f t="shared" si="13"/>
        <v>0.00659879336349922</v>
      </c>
    </row>
    <row r="689" ht="25" customHeight="1" spans="1:4">
      <c r="A689" s="324" t="s">
        <v>568</v>
      </c>
      <c r="B689" s="326"/>
      <c r="C689" s="326"/>
      <c r="D689" s="323" t="str">
        <f t="shared" si="13"/>
        <v/>
      </c>
    </row>
    <row r="690" ht="25" customHeight="1" spans="1:4">
      <c r="A690" s="324" t="s">
        <v>569</v>
      </c>
      <c r="B690" s="325">
        <v>283</v>
      </c>
      <c r="C690" s="326">
        <v>294</v>
      </c>
      <c r="D690" s="323">
        <f t="shared" si="13"/>
        <v>0.0388692579505301</v>
      </c>
    </row>
    <row r="691" ht="25" customHeight="1" spans="1:4">
      <c r="A691" s="321" t="s">
        <v>570</v>
      </c>
      <c r="B691" s="328">
        <f>SUM(B692:B694)</f>
        <v>100</v>
      </c>
      <c r="C691" s="328">
        <f>SUM(C692:C694)</f>
        <v>99</v>
      </c>
      <c r="D691" s="323">
        <f t="shared" si="13"/>
        <v>-0.01</v>
      </c>
    </row>
    <row r="692" ht="42" customHeight="1" spans="1:4">
      <c r="A692" s="324" t="s">
        <v>571</v>
      </c>
      <c r="B692" s="330"/>
      <c r="C692" s="330"/>
      <c r="D692" s="323" t="str">
        <f t="shared" si="13"/>
        <v/>
      </c>
    </row>
    <row r="693" ht="38" customHeight="1" spans="1:4">
      <c r="A693" s="324" t="s">
        <v>572</v>
      </c>
      <c r="B693" s="326">
        <v>100</v>
      </c>
      <c r="C693" s="326">
        <v>99</v>
      </c>
      <c r="D693" s="323">
        <f t="shared" si="13"/>
        <v>-0.01</v>
      </c>
    </row>
    <row r="694" ht="40" customHeight="1" spans="1:4">
      <c r="A694" s="324" t="s">
        <v>573</v>
      </c>
      <c r="B694" s="326"/>
      <c r="C694" s="326"/>
      <c r="D694" s="323" t="str">
        <f t="shared" si="13"/>
        <v/>
      </c>
    </row>
    <row r="695" ht="25" customHeight="1" spans="1:4">
      <c r="A695" s="321" t="s">
        <v>574</v>
      </c>
      <c r="B695" s="328">
        <f>SUM(B696:B698)</f>
        <v>1305</v>
      </c>
      <c r="C695" s="328">
        <f>SUM(C696:C698)</f>
        <v>2386</v>
      </c>
      <c r="D695" s="323">
        <f t="shared" si="13"/>
        <v>0.828352490421456</v>
      </c>
    </row>
    <row r="696" ht="25" customHeight="1" spans="1:4">
      <c r="A696" s="324" t="s">
        <v>575</v>
      </c>
      <c r="B696" s="333">
        <v>800</v>
      </c>
      <c r="C696" s="330">
        <v>2336</v>
      </c>
      <c r="D696" s="323" t="str">
        <f t="shared" si="13"/>
        <v/>
      </c>
    </row>
    <row r="697" ht="25" customHeight="1" spans="1:4">
      <c r="A697" s="324" t="s">
        <v>576</v>
      </c>
      <c r="B697" s="332">
        <v>5</v>
      </c>
      <c r="C697" s="326">
        <v>5</v>
      </c>
      <c r="D697" s="323">
        <f t="shared" si="13"/>
        <v>0</v>
      </c>
    </row>
    <row r="698" ht="25" customHeight="1" spans="1:4">
      <c r="A698" s="324" t="s">
        <v>577</v>
      </c>
      <c r="B698" s="325">
        <v>500</v>
      </c>
      <c r="C698" s="326">
        <v>45</v>
      </c>
      <c r="D698" s="323" t="str">
        <f t="shared" si="13"/>
        <v/>
      </c>
    </row>
    <row r="699" ht="25" customHeight="1" spans="1:4">
      <c r="A699" s="321" t="s">
        <v>578</v>
      </c>
      <c r="B699" s="328">
        <f>SUM(B700:B701)</f>
        <v>200</v>
      </c>
      <c r="C699" s="328">
        <f>SUM(C700:C701)</f>
        <v>160</v>
      </c>
      <c r="D699" s="323">
        <f t="shared" si="13"/>
        <v>-0.2</v>
      </c>
    </row>
    <row r="700" ht="25" customHeight="1" spans="1:4">
      <c r="A700" s="324" t="s">
        <v>579</v>
      </c>
      <c r="B700" s="325">
        <v>200</v>
      </c>
      <c r="C700" s="326">
        <v>160</v>
      </c>
      <c r="D700" s="323">
        <f t="shared" si="13"/>
        <v>-0.2</v>
      </c>
    </row>
    <row r="701" ht="25" customHeight="1" spans="1:4">
      <c r="A701" s="324" t="s">
        <v>580</v>
      </c>
      <c r="B701" s="326"/>
      <c r="C701" s="326"/>
      <c r="D701" s="323" t="str">
        <f t="shared" si="13"/>
        <v/>
      </c>
    </row>
    <row r="702" ht="25" customHeight="1" spans="1:4">
      <c r="A702" s="321" t="s">
        <v>581</v>
      </c>
      <c r="B702" s="328"/>
      <c r="C702" s="328">
        <f>SUM(C703:C710)</f>
        <v>426</v>
      </c>
      <c r="D702" s="323"/>
    </row>
    <row r="703" ht="25" customHeight="1" spans="1:4">
      <c r="A703" s="324" t="s">
        <v>81</v>
      </c>
      <c r="B703" s="326"/>
      <c r="C703" s="326">
        <v>426</v>
      </c>
      <c r="D703" s="323"/>
    </row>
    <row r="704" ht="25" customHeight="1" spans="1:4">
      <c r="A704" s="324" t="s">
        <v>82</v>
      </c>
      <c r="B704" s="326"/>
      <c r="C704" s="326"/>
      <c r="D704" s="323" t="str">
        <f t="shared" si="13"/>
        <v/>
      </c>
    </row>
    <row r="705" ht="25" customHeight="1" spans="1:4">
      <c r="A705" s="324" t="s">
        <v>83</v>
      </c>
      <c r="B705" s="326"/>
      <c r="C705" s="326"/>
      <c r="D705" s="323" t="str">
        <f t="shared" si="13"/>
        <v/>
      </c>
    </row>
    <row r="706" ht="25" customHeight="1" spans="1:4">
      <c r="A706" s="324" t="s">
        <v>122</v>
      </c>
      <c r="B706" s="326"/>
      <c r="C706" s="326"/>
      <c r="D706" s="323" t="str">
        <f t="shared" si="13"/>
        <v/>
      </c>
    </row>
    <row r="707" ht="25" customHeight="1" spans="1:4">
      <c r="A707" s="324" t="s">
        <v>582</v>
      </c>
      <c r="B707" s="326"/>
      <c r="C707" s="326"/>
      <c r="D707" s="323" t="str">
        <f t="shared" ref="D707:D714" si="14">IF(C707&lt;&gt;0,IF((C707/B707-1)&lt;-30%,"",IF((C707/B707-1)&gt;150%,"",C707/B707-1)),"")</f>
        <v/>
      </c>
    </row>
    <row r="708" ht="25" customHeight="1" spans="1:4">
      <c r="A708" s="324" t="s">
        <v>583</v>
      </c>
      <c r="B708" s="330"/>
      <c r="C708" s="330"/>
      <c r="D708" s="323" t="str">
        <f t="shared" si="14"/>
        <v/>
      </c>
    </row>
    <row r="709" ht="25" customHeight="1" spans="1:4">
      <c r="A709" s="324" t="s">
        <v>90</v>
      </c>
      <c r="B709" s="326"/>
      <c r="C709" s="326"/>
      <c r="D709" s="323" t="str">
        <f t="shared" si="14"/>
        <v/>
      </c>
    </row>
    <row r="710" ht="25" customHeight="1" spans="1:4">
      <c r="A710" s="324" t="s">
        <v>584</v>
      </c>
      <c r="B710" s="326"/>
      <c r="C710" s="326"/>
      <c r="D710" s="323" t="str">
        <f t="shared" si="14"/>
        <v/>
      </c>
    </row>
    <row r="711" ht="25" customHeight="1" spans="1:4">
      <c r="A711" s="321" t="s">
        <v>585</v>
      </c>
      <c r="B711" s="322">
        <f>B712</f>
        <v>100</v>
      </c>
      <c r="C711" s="322">
        <f>C712</f>
        <v>140</v>
      </c>
      <c r="D711" s="323">
        <f t="shared" si="14"/>
        <v>0.4</v>
      </c>
    </row>
    <row r="712" ht="25" customHeight="1" spans="1:4">
      <c r="A712" s="324" t="s">
        <v>586</v>
      </c>
      <c r="B712" s="332">
        <v>100</v>
      </c>
      <c r="C712" s="326">
        <v>140</v>
      </c>
      <c r="D712" s="323">
        <f t="shared" si="14"/>
        <v>0.4</v>
      </c>
    </row>
    <row r="713" ht="25" customHeight="1" spans="1:4">
      <c r="A713" s="321" t="s">
        <v>587</v>
      </c>
      <c r="B713" s="328">
        <f>B714</f>
        <v>30</v>
      </c>
      <c r="C713" s="328">
        <f>C714</f>
        <v>40</v>
      </c>
      <c r="D713" s="323">
        <f t="shared" si="14"/>
        <v>0.333333333333333</v>
      </c>
    </row>
    <row r="714" ht="25" customHeight="1" spans="1:4">
      <c r="A714" s="324" t="s">
        <v>588</v>
      </c>
      <c r="B714" s="325">
        <v>30</v>
      </c>
      <c r="C714" s="326">
        <v>40</v>
      </c>
      <c r="D714" s="323">
        <f t="shared" si="14"/>
        <v>0.333333333333333</v>
      </c>
    </row>
    <row r="715" ht="25" customHeight="1" spans="1:4">
      <c r="A715" s="321" t="s">
        <v>51</v>
      </c>
      <c r="B715" s="322">
        <f>SUM(B716,B726,B730,B738,B743,B750,B756,B759,B762,B763,B764,B770,B771,B772,B787)</f>
        <v>20361</v>
      </c>
      <c r="C715" s="322">
        <f>SUM(C716,C726,C730,C738,C743,C750,C756,C759,C762,C763,C764,C770,C771,C772,C787)</f>
        <v>10550</v>
      </c>
      <c r="D715" s="323" t="str">
        <f t="shared" ref="D715:D778" si="15">IF(C715&lt;&gt;0,IF((C715/B715-1)&lt;-30%,"",IF((C715/B715-1)&gt;150%,"",C715/B715-1)),"")</f>
        <v/>
      </c>
    </row>
    <row r="716" ht="25" customHeight="1" spans="1:4">
      <c r="A716" s="321" t="s">
        <v>589</v>
      </c>
      <c r="B716" s="328">
        <f>SUM(B717:B725)</f>
        <v>1061</v>
      </c>
      <c r="C716" s="328">
        <f>SUM(C717:C725)</f>
        <v>0</v>
      </c>
      <c r="D716" s="323" t="str">
        <f t="shared" si="15"/>
        <v/>
      </c>
    </row>
    <row r="717" ht="25" customHeight="1" spans="1:4">
      <c r="A717" s="324" t="s">
        <v>81</v>
      </c>
      <c r="B717" s="325">
        <v>260</v>
      </c>
      <c r="C717" s="326"/>
      <c r="D717" s="323" t="str">
        <f t="shared" si="15"/>
        <v/>
      </c>
    </row>
    <row r="718" ht="25" customHeight="1" spans="1:4">
      <c r="A718" s="324" t="s">
        <v>82</v>
      </c>
      <c r="B718" s="326"/>
      <c r="C718" s="326"/>
      <c r="D718" s="323" t="str">
        <f t="shared" si="15"/>
        <v/>
      </c>
    </row>
    <row r="719" ht="25" customHeight="1" spans="1:4">
      <c r="A719" s="324" t="s">
        <v>83</v>
      </c>
      <c r="B719" s="326"/>
      <c r="C719" s="326"/>
      <c r="D719" s="323" t="str">
        <f t="shared" si="15"/>
        <v/>
      </c>
    </row>
    <row r="720" ht="25" customHeight="1" spans="1:4">
      <c r="A720" s="324" t="s">
        <v>590</v>
      </c>
      <c r="B720" s="326"/>
      <c r="C720" s="326"/>
      <c r="D720" s="323" t="str">
        <f t="shared" si="15"/>
        <v/>
      </c>
    </row>
    <row r="721" ht="25" customHeight="1" spans="1:4">
      <c r="A721" s="324" t="s">
        <v>591</v>
      </c>
      <c r="B721" s="326"/>
      <c r="C721" s="326"/>
      <c r="D721" s="323" t="str">
        <f t="shared" si="15"/>
        <v/>
      </c>
    </row>
    <row r="722" ht="25" customHeight="1" spans="1:4">
      <c r="A722" s="324" t="s">
        <v>592</v>
      </c>
      <c r="B722" s="326"/>
      <c r="C722" s="326"/>
      <c r="D722" s="323" t="str">
        <f t="shared" si="15"/>
        <v/>
      </c>
    </row>
    <row r="723" ht="25" customHeight="1" spans="1:4">
      <c r="A723" s="324" t="s">
        <v>593</v>
      </c>
      <c r="B723" s="326"/>
      <c r="C723" s="326"/>
      <c r="D723" s="323" t="str">
        <f t="shared" si="15"/>
        <v/>
      </c>
    </row>
    <row r="724" ht="25" customHeight="1" spans="1:4">
      <c r="A724" s="324" t="s">
        <v>594</v>
      </c>
      <c r="B724" s="326"/>
      <c r="C724" s="326"/>
      <c r="D724" s="323" t="str">
        <f t="shared" si="15"/>
        <v/>
      </c>
    </row>
    <row r="725" ht="25" customHeight="1" spans="1:4">
      <c r="A725" s="324" t="s">
        <v>595</v>
      </c>
      <c r="B725" s="325">
        <v>801</v>
      </c>
      <c r="C725" s="326"/>
      <c r="D725" s="323" t="str">
        <f t="shared" si="15"/>
        <v/>
      </c>
    </row>
    <row r="726" ht="25" customHeight="1" spans="1:4">
      <c r="A726" s="321" t="s">
        <v>596</v>
      </c>
      <c r="B726" s="322">
        <f>SUM(B727:B729)</f>
        <v>70</v>
      </c>
      <c r="C726" s="322">
        <f>SUM(C727:C729)</f>
        <v>40</v>
      </c>
      <c r="D726" s="323" t="str">
        <f t="shared" si="15"/>
        <v/>
      </c>
    </row>
    <row r="727" ht="25" customHeight="1" spans="1:4">
      <c r="A727" s="324" t="s">
        <v>597</v>
      </c>
      <c r="B727" s="332">
        <v>20</v>
      </c>
      <c r="C727" s="326">
        <v>25</v>
      </c>
      <c r="D727" s="323">
        <f t="shared" si="15"/>
        <v>0.25</v>
      </c>
    </row>
    <row r="728" ht="25" customHeight="1" spans="1:4">
      <c r="A728" s="324" t="s">
        <v>598</v>
      </c>
      <c r="B728" s="325">
        <v>0</v>
      </c>
      <c r="C728" s="326"/>
      <c r="D728" s="323" t="str">
        <f t="shared" si="15"/>
        <v/>
      </c>
    </row>
    <row r="729" ht="25" customHeight="1" spans="1:4">
      <c r="A729" s="324" t="s">
        <v>599</v>
      </c>
      <c r="B729" s="325">
        <v>50</v>
      </c>
      <c r="C729" s="326">
        <v>15</v>
      </c>
      <c r="D729" s="323" t="str">
        <f t="shared" si="15"/>
        <v/>
      </c>
    </row>
    <row r="730" ht="25" customHeight="1" spans="1:4">
      <c r="A730" s="321" t="s">
        <v>600</v>
      </c>
      <c r="B730" s="328">
        <f>SUM(B731:B737)</f>
        <v>520</v>
      </c>
      <c r="C730" s="328">
        <f>SUM(C731:C737)</f>
        <v>0</v>
      </c>
      <c r="D730" s="323" t="str">
        <f t="shared" si="15"/>
        <v/>
      </c>
    </row>
    <row r="731" ht="25" customHeight="1" spans="1:4">
      <c r="A731" s="324" t="s">
        <v>601</v>
      </c>
      <c r="B731" s="333">
        <v>300</v>
      </c>
      <c r="C731" s="330"/>
      <c r="D731" s="323" t="str">
        <f t="shared" si="15"/>
        <v/>
      </c>
    </row>
    <row r="732" ht="25" customHeight="1" spans="1:4">
      <c r="A732" s="324" t="s">
        <v>602</v>
      </c>
      <c r="B732" s="332">
        <v>200</v>
      </c>
      <c r="C732" s="326"/>
      <c r="D732" s="323" t="str">
        <f t="shared" si="15"/>
        <v/>
      </c>
    </row>
    <row r="733" ht="25" customHeight="1" spans="1:4">
      <c r="A733" s="324" t="s">
        <v>603</v>
      </c>
      <c r="B733" s="326"/>
      <c r="C733" s="326"/>
      <c r="D733" s="323" t="str">
        <f t="shared" si="15"/>
        <v/>
      </c>
    </row>
    <row r="734" ht="25" customHeight="1" spans="1:4">
      <c r="A734" s="324" t="s">
        <v>604</v>
      </c>
      <c r="B734" s="326"/>
      <c r="C734" s="326"/>
      <c r="D734" s="323" t="str">
        <f t="shared" si="15"/>
        <v/>
      </c>
    </row>
    <row r="735" ht="25" customHeight="1" spans="1:4">
      <c r="A735" s="324" t="s">
        <v>605</v>
      </c>
      <c r="B735" s="326"/>
      <c r="C735" s="326"/>
      <c r="D735" s="323" t="str">
        <f t="shared" si="15"/>
        <v/>
      </c>
    </row>
    <row r="736" ht="25" customHeight="1" spans="1:4">
      <c r="A736" s="324" t="s">
        <v>606</v>
      </c>
      <c r="B736" s="326"/>
      <c r="C736" s="326"/>
      <c r="D736" s="323" t="str">
        <f t="shared" si="15"/>
        <v/>
      </c>
    </row>
    <row r="737" ht="25" customHeight="1" spans="1:4">
      <c r="A737" s="324" t="s">
        <v>607</v>
      </c>
      <c r="B737" s="333">
        <v>20</v>
      </c>
      <c r="C737" s="330"/>
      <c r="D737" s="323" t="str">
        <f t="shared" si="15"/>
        <v/>
      </c>
    </row>
    <row r="738" ht="25" customHeight="1" spans="1:4">
      <c r="A738" s="321" t="s">
        <v>608</v>
      </c>
      <c r="B738" s="328">
        <f>SUM(B739:B742)</f>
        <v>9500</v>
      </c>
      <c r="C738" s="328">
        <f>SUM(C739:C742)</f>
        <v>500</v>
      </c>
      <c r="D738" s="323" t="str">
        <f t="shared" si="15"/>
        <v/>
      </c>
    </row>
    <row r="739" ht="25" customHeight="1" spans="1:4">
      <c r="A739" s="324" t="s">
        <v>609</v>
      </c>
      <c r="B739" s="325">
        <v>1500</v>
      </c>
      <c r="C739" s="326"/>
      <c r="D739" s="323" t="str">
        <f t="shared" si="15"/>
        <v/>
      </c>
    </row>
    <row r="740" ht="25" customHeight="1" spans="1:4">
      <c r="A740" s="324" t="s">
        <v>610</v>
      </c>
      <c r="B740" s="325">
        <v>8000</v>
      </c>
      <c r="C740" s="326">
        <v>500</v>
      </c>
      <c r="D740" s="323" t="str">
        <f t="shared" si="15"/>
        <v/>
      </c>
    </row>
    <row r="741" ht="25" customHeight="1" spans="1:4">
      <c r="A741" s="324" t="s">
        <v>611</v>
      </c>
      <c r="B741" s="326"/>
      <c r="C741" s="326"/>
      <c r="D741" s="323" t="str">
        <f t="shared" si="15"/>
        <v/>
      </c>
    </row>
    <row r="742" ht="25" customHeight="1" spans="1:4">
      <c r="A742" s="324" t="s">
        <v>612</v>
      </c>
      <c r="B742" s="326"/>
      <c r="C742" s="326"/>
      <c r="D742" s="323" t="str">
        <f t="shared" si="15"/>
        <v/>
      </c>
    </row>
    <row r="743" ht="25" customHeight="1" spans="1:4">
      <c r="A743" s="321" t="s">
        <v>613</v>
      </c>
      <c r="B743" s="322">
        <f>SUM(B744:B749)</f>
        <v>700</v>
      </c>
      <c r="C743" s="322">
        <f>SUM(C744:C749)</f>
        <v>1000</v>
      </c>
      <c r="D743" s="323">
        <f t="shared" si="15"/>
        <v>0.428571428571429</v>
      </c>
    </row>
    <row r="744" ht="25" customHeight="1" spans="1:4">
      <c r="A744" s="324" t="s">
        <v>614</v>
      </c>
      <c r="B744" s="332">
        <v>500</v>
      </c>
      <c r="C744" s="326">
        <v>600</v>
      </c>
      <c r="D744" s="323">
        <f t="shared" si="15"/>
        <v>0.2</v>
      </c>
    </row>
    <row r="745" ht="25" customHeight="1" spans="1:4">
      <c r="A745" s="324" t="s">
        <v>615</v>
      </c>
      <c r="B745" s="330"/>
      <c r="C745" s="330"/>
      <c r="D745" s="323" t="str">
        <f t="shared" si="15"/>
        <v/>
      </c>
    </row>
    <row r="746" ht="25" customHeight="1" spans="1:4">
      <c r="A746" s="324" t="s">
        <v>616</v>
      </c>
      <c r="B746" s="330"/>
      <c r="C746" s="330"/>
      <c r="D746" s="323" t="str">
        <f t="shared" si="15"/>
        <v/>
      </c>
    </row>
    <row r="747" ht="25" customHeight="1" spans="1:4">
      <c r="A747" s="324" t="s">
        <v>617</v>
      </c>
      <c r="B747" s="326"/>
      <c r="C747" s="326"/>
      <c r="D747" s="323" t="str">
        <f t="shared" si="15"/>
        <v/>
      </c>
    </row>
    <row r="748" ht="25" customHeight="1" spans="1:4">
      <c r="A748" s="324" t="s">
        <v>618</v>
      </c>
      <c r="B748" s="325">
        <v>200</v>
      </c>
      <c r="C748" s="326">
        <v>400</v>
      </c>
      <c r="D748" s="323">
        <f t="shared" si="15"/>
        <v>1</v>
      </c>
    </row>
    <row r="749" ht="25" customHeight="1" spans="1:4">
      <c r="A749" s="324" t="s">
        <v>619</v>
      </c>
      <c r="B749" s="326"/>
      <c r="C749" s="326"/>
      <c r="D749" s="323" t="str">
        <f t="shared" si="15"/>
        <v/>
      </c>
    </row>
    <row r="750" ht="25" customHeight="1" spans="1:4">
      <c r="A750" s="321" t="s">
        <v>620</v>
      </c>
      <c r="B750" s="328">
        <f>SUM(B751:B755)</f>
        <v>8000</v>
      </c>
      <c r="C750" s="328">
        <f>SUM(C751:C755)</f>
        <v>8500</v>
      </c>
      <c r="D750" s="323">
        <f t="shared" si="15"/>
        <v>0.0625</v>
      </c>
    </row>
    <row r="751" ht="25" customHeight="1" spans="1:4">
      <c r="A751" s="324" t="s">
        <v>621</v>
      </c>
      <c r="B751" s="325">
        <v>5000</v>
      </c>
      <c r="C751" s="326">
        <v>5500</v>
      </c>
      <c r="D751" s="323">
        <f t="shared" si="15"/>
        <v>0.1</v>
      </c>
    </row>
    <row r="752" ht="25" customHeight="1" spans="1:4">
      <c r="A752" s="324" t="s">
        <v>622</v>
      </c>
      <c r="B752" s="325"/>
      <c r="C752" s="326"/>
      <c r="D752" s="323" t="str">
        <f t="shared" si="15"/>
        <v/>
      </c>
    </row>
    <row r="753" ht="25" customHeight="1" spans="1:4">
      <c r="A753" s="324" t="s">
        <v>623</v>
      </c>
      <c r="B753" s="325"/>
      <c r="C753" s="326"/>
      <c r="D753" s="323" t="str">
        <f t="shared" si="15"/>
        <v/>
      </c>
    </row>
    <row r="754" ht="25" customHeight="1" spans="1:4">
      <c r="A754" s="324" t="s">
        <v>624</v>
      </c>
      <c r="B754" s="325">
        <v>2000</v>
      </c>
      <c r="C754" s="326">
        <v>2500</v>
      </c>
      <c r="D754" s="323">
        <f t="shared" si="15"/>
        <v>0.25</v>
      </c>
    </row>
    <row r="755" ht="25" customHeight="1" spans="1:4">
      <c r="A755" s="324" t="s">
        <v>625</v>
      </c>
      <c r="B755" s="333">
        <v>1000</v>
      </c>
      <c r="C755" s="330">
        <v>500</v>
      </c>
      <c r="D755" s="323" t="str">
        <f t="shared" si="15"/>
        <v/>
      </c>
    </row>
    <row r="756" ht="25" customHeight="1" spans="1:4">
      <c r="A756" s="321" t="s">
        <v>626</v>
      </c>
      <c r="B756" s="328">
        <f>SUM(B757:B758)</f>
        <v>0</v>
      </c>
      <c r="C756" s="328">
        <f>SUM(C757:C758)</f>
        <v>0</v>
      </c>
      <c r="D756" s="323" t="str">
        <f t="shared" si="15"/>
        <v/>
      </c>
    </row>
    <row r="757" ht="25" customHeight="1" spans="1:4">
      <c r="A757" s="324" t="s">
        <v>627</v>
      </c>
      <c r="B757" s="326"/>
      <c r="C757" s="326"/>
      <c r="D757" s="323" t="str">
        <f t="shared" si="15"/>
        <v/>
      </c>
    </row>
    <row r="758" ht="25" customHeight="1" spans="1:4">
      <c r="A758" s="324" t="s">
        <v>628</v>
      </c>
      <c r="B758" s="326"/>
      <c r="C758" s="326"/>
      <c r="D758" s="323" t="str">
        <f t="shared" si="15"/>
        <v/>
      </c>
    </row>
    <row r="759" ht="25" customHeight="1" spans="1:4">
      <c r="A759" s="321" t="s">
        <v>629</v>
      </c>
      <c r="B759" s="322"/>
      <c r="C759" s="322"/>
      <c r="D759" s="323" t="str">
        <f t="shared" si="15"/>
        <v/>
      </c>
    </row>
    <row r="760" ht="25" customHeight="1" spans="1:4">
      <c r="A760" s="324" t="s">
        <v>630</v>
      </c>
      <c r="B760" s="326"/>
      <c r="C760" s="326"/>
      <c r="D760" s="323" t="str">
        <f t="shared" si="15"/>
        <v/>
      </c>
    </row>
    <row r="761" ht="25" customHeight="1" spans="1:4">
      <c r="A761" s="324" t="s">
        <v>631</v>
      </c>
      <c r="B761" s="326"/>
      <c r="C761" s="326"/>
      <c r="D761" s="323" t="str">
        <f t="shared" si="15"/>
        <v/>
      </c>
    </row>
    <row r="762" ht="25" customHeight="1" spans="1:4">
      <c r="A762" s="321" t="s">
        <v>632</v>
      </c>
      <c r="B762" s="325">
        <v>500</v>
      </c>
      <c r="C762" s="328"/>
      <c r="D762" s="323" t="str">
        <f t="shared" si="15"/>
        <v/>
      </c>
    </row>
    <row r="763" ht="25" customHeight="1" spans="1:4">
      <c r="A763" s="321" t="s">
        <v>633</v>
      </c>
      <c r="B763" s="328"/>
      <c r="C763" s="328">
        <v>10</v>
      </c>
      <c r="D763" s="323"/>
    </row>
    <row r="764" ht="25" customHeight="1" spans="1:4">
      <c r="A764" s="321" t="s">
        <v>634</v>
      </c>
      <c r="B764" s="328">
        <f>SUM(B765:B769)</f>
        <v>10</v>
      </c>
      <c r="C764" s="328">
        <f>SUM(C765:C769)</f>
        <v>0</v>
      </c>
      <c r="D764" s="323" t="str">
        <f t="shared" si="15"/>
        <v/>
      </c>
    </row>
    <row r="765" ht="25" customHeight="1" spans="1:4">
      <c r="A765" s="324" t="s">
        <v>635</v>
      </c>
      <c r="B765" s="325">
        <v>10</v>
      </c>
      <c r="C765" s="326"/>
      <c r="D765" s="323" t="str">
        <f t="shared" si="15"/>
        <v/>
      </c>
    </row>
    <row r="766" ht="25" customHeight="1" spans="1:4">
      <c r="A766" s="324" t="s">
        <v>636</v>
      </c>
      <c r="B766" s="326"/>
      <c r="C766" s="326"/>
      <c r="D766" s="323" t="str">
        <f t="shared" si="15"/>
        <v/>
      </c>
    </row>
    <row r="767" ht="25" customHeight="1" spans="1:4">
      <c r="A767" s="324" t="s">
        <v>637</v>
      </c>
      <c r="B767" s="326"/>
      <c r="C767" s="326"/>
      <c r="D767" s="323" t="str">
        <f t="shared" si="15"/>
        <v/>
      </c>
    </row>
    <row r="768" ht="25" customHeight="1" spans="1:4">
      <c r="A768" s="324" t="s">
        <v>638</v>
      </c>
      <c r="B768" s="330"/>
      <c r="C768" s="330"/>
      <c r="D768" s="323" t="str">
        <f t="shared" si="15"/>
        <v/>
      </c>
    </row>
    <row r="769" ht="25" customHeight="1" spans="1:4">
      <c r="A769" s="324" t="s">
        <v>639</v>
      </c>
      <c r="B769" s="326"/>
      <c r="C769" s="326"/>
      <c r="D769" s="323" t="str">
        <f t="shared" si="15"/>
        <v/>
      </c>
    </row>
    <row r="770" ht="25" customHeight="1" spans="1:4">
      <c r="A770" s="321" t="s">
        <v>640</v>
      </c>
      <c r="B770" s="328"/>
      <c r="C770" s="328"/>
      <c r="D770" s="323" t="str">
        <f t="shared" si="15"/>
        <v/>
      </c>
    </row>
    <row r="771" ht="25" customHeight="1" spans="1:4">
      <c r="A771" s="321" t="s">
        <v>641</v>
      </c>
      <c r="B771" s="328"/>
      <c r="C771" s="328"/>
      <c r="D771" s="323" t="str">
        <f t="shared" si="15"/>
        <v/>
      </c>
    </row>
    <row r="772" ht="25" customHeight="1" spans="1:4">
      <c r="A772" s="321" t="s">
        <v>642</v>
      </c>
      <c r="B772" s="328"/>
      <c r="C772" s="328"/>
      <c r="D772" s="323" t="str">
        <f t="shared" si="15"/>
        <v/>
      </c>
    </row>
    <row r="773" ht="25" customHeight="1" spans="1:4">
      <c r="A773" s="324" t="s">
        <v>81</v>
      </c>
      <c r="B773" s="326"/>
      <c r="C773" s="326"/>
      <c r="D773" s="323" t="str">
        <f t="shared" si="15"/>
        <v/>
      </c>
    </row>
    <row r="774" ht="25" customHeight="1" spans="1:4">
      <c r="A774" s="324" t="s">
        <v>82</v>
      </c>
      <c r="B774" s="330"/>
      <c r="C774" s="330"/>
      <c r="D774" s="323" t="str">
        <f t="shared" si="15"/>
        <v/>
      </c>
    </row>
    <row r="775" ht="25" customHeight="1" spans="1:4">
      <c r="A775" s="324" t="s">
        <v>83</v>
      </c>
      <c r="B775" s="326"/>
      <c r="C775" s="326"/>
      <c r="D775" s="323" t="str">
        <f t="shared" si="15"/>
        <v/>
      </c>
    </row>
    <row r="776" ht="25" customHeight="1" spans="1:4">
      <c r="A776" s="324" t="s">
        <v>643</v>
      </c>
      <c r="B776" s="326"/>
      <c r="C776" s="326"/>
      <c r="D776" s="323" t="str">
        <f t="shared" si="15"/>
        <v/>
      </c>
    </row>
    <row r="777" ht="25" customHeight="1" spans="1:4">
      <c r="A777" s="324" t="s">
        <v>644</v>
      </c>
      <c r="B777" s="326"/>
      <c r="C777" s="326"/>
      <c r="D777" s="323" t="str">
        <f t="shared" si="15"/>
        <v/>
      </c>
    </row>
    <row r="778" ht="25" customHeight="1" spans="1:4">
      <c r="A778" s="324" t="s">
        <v>645</v>
      </c>
      <c r="B778" s="326"/>
      <c r="C778" s="326"/>
      <c r="D778" s="323" t="str">
        <f t="shared" si="15"/>
        <v/>
      </c>
    </row>
    <row r="779" ht="25" customHeight="1" spans="1:4">
      <c r="A779" s="324" t="s">
        <v>646</v>
      </c>
      <c r="B779" s="326"/>
      <c r="C779" s="326"/>
      <c r="D779" s="323" t="str">
        <f t="shared" ref="D779:D787" si="16">IF(C779&lt;&gt;0,IF((C779/B779-1)&lt;-30%,"",IF((C779/B779-1)&gt;150%,"",C779/B779-1)),"")</f>
        <v/>
      </c>
    </row>
    <row r="780" ht="25" customHeight="1" spans="1:4">
      <c r="A780" s="324" t="s">
        <v>647</v>
      </c>
      <c r="B780" s="330"/>
      <c r="C780" s="330"/>
      <c r="D780" s="323" t="str">
        <f t="shared" si="16"/>
        <v/>
      </c>
    </row>
    <row r="781" ht="25" customHeight="1" spans="1:4">
      <c r="A781" s="324" t="s">
        <v>648</v>
      </c>
      <c r="B781" s="326"/>
      <c r="C781" s="326"/>
      <c r="D781" s="323" t="str">
        <f t="shared" si="16"/>
        <v/>
      </c>
    </row>
    <row r="782" ht="25" customHeight="1" spans="1:4">
      <c r="A782" s="324" t="s">
        <v>649</v>
      </c>
      <c r="B782" s="326"/>
      <c r="C782" s="326"/>
      <c r="D782" s="323" t="str">
        <f t="shared" si="16"/>
        <v/>
      </c>
    </row>
    <row r="783" ht="25" customHeight="1" spans="1:4">
      <c r="A783" s="324" t="s">
        <v>122</v>
      </c>
      <c r="B783" s="326"/>
      <c r="C783" s="326"/>
      <c r="D783" s="323" t="str">
        <f t="shared" si="16"/>
        <v/>
      </c>
    </row>
    <row r="784" ht="25" customHeight="1" spans="1:4">
      <c r="A784" s="324" t="s">
        <v>650</v>
      </c>
      <c r="B784" s="326"/>
      <c r="C784" s="326"/>
      <c r="D784" s="323" t="str">
        <f t="shared" si="16"/>
        <v/>
      </c>
    </row>
    <row r="785" ht="25" customHeight="1" spans="1:4">
      <c r="A785" s="324" t="s">
        <v>90</v>
      </c>
      <c r="B785" s="326"/>
      <c r="C785" s="326"/>
      <c r="D785" s="323" t="str">
        <f t="shared" si="16"/>
        <v/>
      </c>
    </row>
    <row r="786" ht="25" customHeight="1" spans="1:4">
      <c r="A786" s="324" t="s">
        <v>651</v>
      </c>
      <c r="B786" s="330"/>
      <c r="C786" s="330"/>
      <c r="D786" s="323" t="str">
        <f t="shared" si="16"/>
        <v/>
      </c>
    </row>
    <row r="787" ht="25" customHeight="1" spans="1:4">
      <c r="A787" s="321" t="s">
        <v>652</v>
      </c>
      <c r="B787" s="328"/>
      <c r="C787" s="328">
        <v>500</v>
      </c>
      <c r="D787" s="323"/>
    </row>
    <row r="788" ht="25" customHeight="1" spans="1:4">
      <c r="A788" s="321" t="s">
        <v>52</v>
      </c>
      <c r="B788" s="328">
        <f>SUM(B789,B800,B801,B804,B805,B806)</f>
        <v>6995</v>
      </c>
      <c r="C788" s="328">
        <f>SUM(C789,C800,C801,C804,C805,C806)</f>
        <v>25349</v>
      </c>
      <c r="D788" s="323" t="str">
        <f t="shared" ref="D788:D822" si="17">IF(C788&lt;&gt;0,IF((C788/B788-1)&lt;-30%,"",IF((C788/B788-1)&gt;150%,"",C788/B788-1)),"")</f>
        <v/>
      </c>
    </row>
    <row r="789" ht="25" customHeight="1" spans="1:4">
      <c r="A789" s="321" t="s">
        <v>653</v>
      </c>
      <c r="B789" s="322">
        <f>SUM(B790:B799)</f>
        <v>2293</v>
      </c>
      <c r="C789" s="322">
        <f>SUM(C790:C799)</f>
        <v>2447</v>
      </c>
      <c r="D789" s="323">
        <f t="shared" si="17"/>
        <v>0.0671609245529874</v>
      </c>
    </row>
    <row r="790" ht="25" customHeight="1" spans="1:4">
      <c r="A790" s="324" t="s">
        <v>81</v>
      </c>
      <c r="B790" s="332">
        <v>483</v>
      </c>
      <c r="C790" s="326">
        <v>354</v>
      </c>
      <c r="D790" s="323">
        <f t="shared" si="17"/>
        <v>-0.267080745341615</v>
      </c>
    </row>
    <row r="791" ht="25" customHeight="1" spans="1:4">
      <c r="A791" s="324" t="s">
        <v>82</v>
      </c>
      <c r="B791" s="326"/>
      <c r="C791" s="326">
        <v>421</v>
      </c>
      <c r="D791" s="323"/>
    </row>
    <row r="792" ht="25" customHeight="1" spans="1:4">
      <c r="A792" s="324" t="s">
        <v>83</v>
      </c>
      <c r="B792" s="326"/>
      <c r="C792" s="326"/>
      <c r="D792" s="323" t="str">
        <f t="shared" si="17"/>
        <v/>
      </c>
    </row>
    <row r="793" ht="25" customHeight="1" spans="1:4">
      <c r="A793" s="324" t="s">
        <v>654</v>
      </c>
      <c r="B793" s="326"/>
      <c r="C793" s="326"/>
      <c r="D793" s="323" t="str">
        <f t="shared" si="17"/>
        <v/>
      </c>
    </row>
    <row r="794" ht="25" customHeight="1" spans="1:4">
      <c r="A794" s="324" t="s">
        <v>655</v>
      </c>
      <c r="B794" s="330"/>
      <c r="C794" s="330"/>
      <c r="D794" s="323" t="str">
        <f t="shared" si="17"/>
        <v/>
      </c>
    </row>
    <row r="795" ht="25" customHeight="1" spans="1:4">
      <c r="A795" s="324" t="s">
        <v>656</v>
      </c>
      <c r="B795" s="326"/>
      <c r="C795" s="326"/>
      <c r="D795" s="323" t="str">
        <f t="shared" si="17"/>
        <v/>
      </c>
    </row>
    <row r="796" ht="25" customHeight="1" spans="1:4">
      <c r="A796" s="324" t="s">
        <v>657</v>
      </c>
      <c r="B796" s="326"/>
      <c r="C796" s="326"/>
      <c r="D796" s="323" t="str">
        <f t="shared" si="17"/>
        <v/>
      </c>
    </row>
    <row r="797" ht="25" customHeight="1" spans="1:4">
      <c r="A797" s="324" t="s">
        <v>658</v>
      </c>
      <c r="B797" s="326"/>
      <c r="C797" s="326"/>
      <c r="D797" s="323" t="str">
        <f t="shared" si="17"/>
        <v/>
      </c>
    </row>
    <row r="798" ht="25" customHeight="1" spans="1:4">
      <c r="A798" s="324" t="s">
        <v>659</v>
      </c>
      <c r="B798" s="326"/>
      <c r="C798" s="326"/>
      <c r="D798" s="323" t="str">
        <f t="shared" si="17"/>
        <v/>
      </c>
    </row>
    <row r="799" ht="25" customHeight="1" spans="1:4">
      <c r="A799" s="324" t="s">
        <v>660</v>
      </c>
      <c r="B799" s="325">
        <v>1810</v>
      </c>
      <c r="C799" s="326">
        <v>1672</v>
      </c>
      <c r="D799" s="323">
        <f t="shared" si="17"/>
        <v>-0.0762430939226519</v>
      </c>
    </row>
    <row r="800" ht="25" customHeight="1" spans="1:4">
      <c r="A800" s="321" t="s">
        <v>661</v>
      </c>
      <c r="B800" s="325">
        <v>30</v>
      </c>
      <c r="C800" s="328"/>
      <c r="D800" s="323" t="str">
        <f t="shared" si="17"/>
        <v/>
      </c>
    </row>
    <row r="801" ht="25" customHeight="1" spans="1:4">
      <c r="A801" s="321" t="s">
        <v>662</v>
      </c>
      <c r="B801" s="328">
        <f>SUM(B802:B803)</f>
        <v>3640</v>
      </c>
      <c r="C801" s="328">
        <f>SUM(C802:C803)</f>
        <v>22860</v>
      </c>
      <c r="D801" s="323" t="str">
        <f t="shared" si="17"/>
        <v/>
      </c>
    </row>
    <row r="802" ht="25" customHeight="1" spans="1:4">
      <c r="A802" s="324" t="s">
        <v>663</v>
      </c>
      <c r="B802" s="330"/>
      <c r="C802" s="330">
        <v>20000</v>
      </c>
      <c r="D802" s="323"/>
    </row>
    <row r="803" ht="25" customHeight="1" spans="1:4">
      <c r="A803" s="324" t="s">
        <v>664</v>
      </c>
      <c r="B803" s="332">
        <v>3640</v>
      </c>
      <c r="C803" s="326">
        <v>2860</v>
      </c>
      <c r="D803" s="323">
        <f t="shared" si="17"/>
        <v>-0.214285714285714</v>
      </c>
    </row>
    <row r="804" ht="25" customHeight="1" spans="1:4">
      <c r="A804" s="321" t="s">
        <v>665</v>
      </c>
      <c r="B804" s="325">
        <v>32</v>
      </c>
      <c r="C804" s="328">
        <v>32</v>
      </c>
      <c r="D804" s="323">
        <f t="shared" si="17"/>
        <v>0</v>
      </c>
    </row>
    <row r="805" ht="25" customHeight="1" spans="1:4">
      <c r="A805" s="321" t="s">
        <v>666</v>
      </c>
      <c r="B805" s="328"/>
      <c r="C805" s="328"/>
      <c r="D805" s="323" t="str">
        <f t="shared" si="17"/>
        <v/>
      </c>
    </row>
    <row r="806" ht="25" customHeight="1" spans="1:4">
      <c r="A806" s="321" t="s">
        <v>667</v>
      </c>
      <c r="B806" s="325">
        <v>1000</v>
      </c>
      <c r="C806" s="328">
        <v>10</v>
      </c>
      <c r="D806" s="323" t="str">
        <f t="shared" si="17"/>
        <v/>
      </c>
    </row>
    <row r="807" ht="25" customHeight="1" spans="1:4">
      <c r="A807" s="321" t="s">
        <v>53</v>
      </c>
      <c r="B807" s="328">
        <f>SUM(B808,B834,B859,B887,B898,B905,B912,B915)</f>
        <v>62010</v>
      </c>
      <c r="C807" s="328">
        <f>SUM(C808,C834,C859,C887,C898,C905,C912,C915)</f>
        <v>67863</v>
      </c>
      <c r="D807" s="323">
        <f t="shared" si="17"/>
        <v>0.0943880019351717</v>
      </c>
    </row>
    <row r="808" ht="25" customHeight="1" spans="1:4">
      <c r="A808" s="321" t="s">
        <v>668</v>
      </c>
      <c r="B808" s="328">
        <f>SUM(B809:B833)</f>
        <v>14733</v>
      </c>
      <c r="C808" s="328">
        <f>SUM(C809:C833)</f>
        <v>14786</v>
      </c>
      <c r="D808" s="323">
        <f t="shared" si="17"/>
        <v>0.00359736645625475</v>
      </c>
    </row>
    <row r="809" ht="25" customHeight="1" spans="1:4">
      <c r="A809" s="324" t="s">
        <v>81</v>
      </c>
      <c r="B809" s="325">
        <v>226</v>
      </c>
      <c r="C809" s="326">
        <v>540</v>
      </c>
      <c r="D809" s="323">
        <f t="shared" si="17"/>
        <v>1.38938053097345</v>
      </c>
    </row>
    <row r="810" ht="25" customHeight="1" spans="1:4">
      <c r="A810" s="324" t="s">
        <v>82</v>
      </c>
      <c r="B810" s="326"/>
      <c r="C810" s="326">
        <v>45</v>
      </c>
      <c r="D810" s="323"/>
    </row>
    <row r="811" ht="25" customHeight="1" spans="1:4">
      <c r="A811" s="324" t="s">
        <v>83</v>
      </c>
      <c r="B811" s="326"/>
      <c r="C811" s="326"/>
      <c r="D811" s="323" t="str">
        <f t="shared" si="17"/>
        <v/>
      </c>
    </row>
    <row r="812" ht="25" customHeight="1" spans="1:4">
      <c r="A812" s="324" t="s">
        <v>90</v>
      </c>
      <c r="B812" s="325">
        <v>3577</v>
      </c>
      <c r="C812" s="326">
        <v>4637</v>
      </c>
      <c r="D812" s="323">
        <f t="shared" si="17"/>
        <v>0.296337713167459</v>
      </c>
    </row>
    <row r="813" ht="25" customHeight="1" spans="1:4">
      <c r="A813" s="324" t="s">
        <v>669</v>
      </c>
      <c r="B813" s="326"/>
      <c r="C813" s="326"/>
      <c r="D813" s="323" t="str">
        <f t="shared" si="17"/>
        <v/>
      </c>
    </row>
    <row r="814" ht="25" customHeight="1" spans="1:4">
      <c r="A814" s="324" t="s">
        <v>670</v>
      </c>
      <c r="B814" s="325">
        <v>3000</v>
      </c>
      <c r="C814" s="326">
        <v>500</v>
      </c>
      <c r="D814" s="323" t="str">
        <f t="shared" si="17"/>
        <v/>
      </c>
    </row>
    <row r="815" ht="25" customHeight="1" spans="1:4">
      <c r="A815" s="324" t="s">
        <v>671</v>
      </c>
      <c r="B815" s="325">
        <v>200</v>
      </c>
      <c r="C815" s="326">
        <v>200</v>
      </c>
      <c r="D815" s="323">
        <f t="shared" si="17"/>
        <v>0</v>
      </c>
    </row>
    <row r="816" ht="25" customHeight="1" spans="1:4">
      <c r="A816" s="324" t="s">
        <v>672</v>
      </c>
      <c r="B816" s="325">
        <v>10</v>
      </c>
      <c r="C816" s="326">
        <v>7</v>
      </c>
      <c r="D816" s="323">
        <f t="shared" si="17"/>
        <v>-0.3</v>
      </c>
    </row>
    <row r="817" ht="25" customHeight="1" spans="1:4">
      <c r="A817" s="324" t="s">
        <v>673</v>
      </c>
      <c r="B817" s="326"/>
      <c r="C817" s="326"/>
      <c r="D817" s="323" t="str">
        <f t="shared" si="17"/>
        <v/>
      </c>
    </row>
    <row r="818" ht="25" customHeight="1" spans="1:4">
      <c r="A818" s="324" t="s">
        <v>674</v>
      </c>
      <c r="B818" s="330"/>
      <c r="C818" s="330"/>
      <c r="D818" s="323" t="str">
        <f t="shared" si="17"/>
        <v/>
      </c>
    </row>
    <row r="819" ht="25" customHeight="1" spans="1:4">
      <c r="A819" s="324" t="s">
        <v>675</v>
      </c>
      <c r="B819" s="329">
        <v>100</v>
      </c>
      <c r="C819" s="330">
        <v>10</v>
      </c>
      <c r="D819" s="323" t="str">
        <f t="shared" si="17"/>
        <v/>
      </c>
    </row>
    <row r="820" ht="25" customHeight="1" spans="1:4">
      <c r="A820" s="324" t="s">
        <v>676</v>
      </c>
      <c r="B820" s="326"/>
      <c r="C820" s="326"/>
      <c r="D820" s="323" t="str">
        <f t="shared" si="17"/>
        <v/>
      </c>
    </row>
    <row r="821" ht="25" customHeight="1" spans="1:4">
      <c r="A821" s="324" t="s">
        <v>677</v>
      </c>
      <c r="B821" s="325">
        <v>100</v>
      </c>
      <c r="C821" s="326">
        <v>200</v>
      </c>
      <c r="D821" s="323">
        <f t="shared" si="17"/>
        <v>1</v>
      </c>
    </row>
    <row r="822" ht="25" customHeight="1" spans="1:4">
      <c r="A822" s="324" t="s">
        <v>678</v>
      </c>
      <c r="B822" s="326"/>
      <c r="C822" s="326"/>
      <c r="D822" s="323" t="str">
        <f t="shared" ref="D822:D885" si="18">IF(C822&lt;&gt;0,IF((C822/B822-1)&lt;-30%,"",IF((C822/B822-1)&gt;150%,"",C822/B822-1)),"")</f>
        <v/>
      </c>
    </row>
    <row r="823" ht="25" customHeight="1" spans="1:4">
      <c r="A823" s="324" t="s">
        <v>679</v>
      </c>
      <c r="B823" s="326"/>
      <c r="C823" s="326"/>
      <c r="D823" s="323" t="str">
        <f t="shared" si="18"/>
        <v/>
      </c>
    </row>
    <row r="824" ht="25" customHeight="1" spans="1:4">
      <c r="A824" s="324" t="s">
        <v>680</v>
      </c>
      <c r="B824" s="325">
        <v>500</v>
      </c>
      <c r="C824" s="326">
        <v>600</v>
      </c>
      <c r="D824" s="323">
        <f t="shared" si="18"/>
        <v>0.2</v>
      </c>
    </row>
    <row r="825" ht="25" customHeight="1" spans="1:4">
      <c r="A825" s="324" t="s">
        <v>681</v>
      </c>
      <c r="B825" s="326"/>
      <c r="C825" s="326"/>
      <c r="D825" s="323" t="str">
        <f t="shared" si="18"/>
        <v/>
      </c>
    </row>
    <row r="826" ht="25" customHeight="1" spans="1:4">
      <c r="A826" s="324" t="s">
        <v>682</v>
      </c>
      <c r="B826" s="325">
        <v>650</v>
      </c>
      <c r="C826" s="326">
        <v>1500</v>
      </c>
      <c r="D826" s="323">
        <f t="shared" si="18"/>
        <v>1.30769230769231</v>
      </c>
    </row>
    <row r="827" ht="25" customHeight="1" spans="1:4">
      <c r="A827" s="324" t="s">
        <v>683</v>
      </c>
      <c r="B827" s="325">
        <v>50</v>
      </c>
      <c r="C827" s="326">
        <v>2000</v>
      </c>
      <c r="D827" s="323" t="str">
        <f t="shared" si="18"/>
        <v/>
      </c>
    </row>
    <row r="828" ht="25" customHeight="1" spans="1:4">
      <c r="A828" s="324" t="s">
        <v>684</v>
      </c>
      <c r="B828" s="325">
        <v>800</v>
      </c>
      <c r="C828" s="326">
        <v>900</v>
      </c>
      <c r="D828" s="323">
        <f t="shared" si="18"/>
        <v>0.125</v>
      </c>
    </row>
    <row r="829" ht="25" customHeight="1" spans="1:4">
      <c r="A829" s="324" t="s">
        <v>685</v>
      </c>
      <c r="B829" s="325">
        <v>2000</v>
      </c>
      <c r="C829" s="326">
        <v>2000</v>
      </c>
      <c r="D829" s="323">
        <f t="shared" si="18"/>
        <v>0</v>
      </c>
    </row>
    <row r="830" ht="25" customHeight="1" spans="1:4">
      <c r="A830" s="324" t="s">
        <v>686</v>
      </c>
      <c r="B830" s="325">
        <v>60</v>
      </c>
      <c r="C830" s="326">
        <v>70</v>
      </c>
      <c r="D830" s="323">
        <f t="shared" si="18"/>
        <v>0.166666666666667</v>
      </c>
    </row>
    <row r="831" ht="25" customHeight="1" spans="1:4">
      <c r="A831" s="324" t="s">
        <v>687</v>
      </c>
      <c r="B831" s="325">
        <v>250</v>
      </c>
      <c r="C831" s="326">
        <v>63</v>
      </c>
      <c r="D831" s="323" t="str">
        <f t="shared" si="18"/>
        <v/>
      </c>
    </row>
    <row r="832" ht="25" customHeight="1" spans="1:4">
      <c r="A832" s="324" t="s">
        <v>688</v>
      </c>
      <c r="B832" s="326">
        <v>1710</v>
      </c>
      <c r="C832" s="326"/>
      <c r="D832" s="323" t="str">
        <f t="shared" si="18"/>
        <v/>
      </c>
    </row>
    <row r="833" ht="25" customHeight="1" spans="1:4">
      <c r="A833" s="324" t="s">
        <v>689</v>
      </c>
      <c r="B833" s="339">
        <v>1500</v>
      </c>
      <c r="C833" s="330">
        <v>1514</v>
      </c>
      <c r="D833" s="323">
        <f t="shared" si="18"/>
        <v>0.00933333333333342</v>
      </c>
    </row>
    <row r="834" ht="25" customHeight="1" spans="1:4">
      <c r="A834" s="321" t="s">
        <v>690</v>
      </c>
      <c r="B834" s="328">
        <f>SUM(B835:B858)</f>
        <v>10539</v>
      </c>
      <c r="C834" s="328">
        <f>SUM(C835:C858)</f>
        <v>10690</v>
      </c>
      <c r="D834" s="323">
        <f t="shared" si="18"/>
        <v>0.0143277350792295</v>
      </c>
    </row>
    <row r="835" ht="25" customHeight="1" spans="1:4">
      <c r="A835" s="324" t="s">
        <v>81</v>
      </c>
      <c r="B835" s="325">
        <v>436</v>
      </c>
      <c r="C835" s="326">
        <v>296</v>
      </c>
      <c r="D835" s="323" t="str">
        <f t="shared" si="18"/>
        <v/>
      </c>
    </row>
    <row r="836" ht="25" customHeight="1" spans="1:4">
      <c r="A836" s="324" t="s">
        <v>82</v>
      </c>
      <c r="B836" s="326"/>
      <c r="C836" s="326"/>
      <c r="D836" s="323" t="str">
        <f t="shared" si="18"/>
        <v/>
      </c>
    </row>
    <row r="837" ht="25" customHeight="1" spans="1:4">
      <c r="A837" s="324" t="s">
        <v>83</v>
      </c>
      <c r="B837" s="326"/>
      <c r="C837" s="326"/>
      <c r="D837" s="323" t="str">
        <f t="shared" si="18"/>
        <v/>
      </c>
    </row>
    <row r="838" ht="25" customHeight="1" spans="1:4">
      <c r="A838" s="324" t="s">
        <v>691</v>
      </c>
      <c r="B838" s="325">
        <v>876</v>
      </c>
      <c r="C838" s="326">
        <v>1282</v>
      </c>
      <c r="D838" s="323">
        <f t="shared" si="18"/>
        <v>0.463470319634703</v>
      </c>
    </row>
    <row r="839" ht="25" customHeight="1" spans="1:4">
      <c r="A839" s="324" t="s">
        <v>692</v>
      </c>
      <c r="B839" s="333">
        <v>3000</v>
      </c>
      <c r="C839" s="330">
        <v>3500</v>
      </c>
      <c r="D839" s="323">
        <f t="shared" si="18"/>
        <v>0.166666666666667</v>
      </c>
    </row>
    <row r="840" ht="25" customHeight="1" spans="1:4">
      <c r="A840" s="324" t="s">
        <v>693</v>
      </c>
      <c r="B840" s="329">
        <v>20</v>
      </c>
      <c r="C840" s="330"/>
      <c r="D840" s="323" t="str">
        <f t="shared" si="18"/>
        <v/>
      </c>
    </row>
    <row r="841" ht="25" customHeight="1" spans="1:4">
      <c r="A841" s="324" t="s">
        <v>694</v>
      </c>
      <c r="B841" s="326"/>
      <c r="C841" s="326"/>
      <c r="D841" s="323" t="str">
        <f t="shared" si="18"/>
        <v/>
      </c>
    </row>
    <row r="842" ht="25" customHeight="1" spans="1:4">
      <c r="A842" s="324" t="s">
        <v>695</v>
      </c>
      <c r="B842" s="325">
        <v>2000</v>
      </c>
      <c r="C842" s="326">
        <v>2000</v>
      </c>
      <c r="D842" s="323">
        <f t="shared" si="18"/>
        <v>0</v>
      </c>
    </row>
    <row r="843" ht="25" customHeight="1" spans="1:4">
      <c r="A843" s="324" t="s">
        <v>696</v>
      </c>
      <c r="B843" s="326"/>
      <c r="C843" s="326"/>
      <c r="D843" s="323" t="str">
        <f t="shared" si="18"/>
        <v/>
      </c>
    </row>
    <row r="844" ht="25" customHeight="1" spans="1:4">
      <c r="A844" s="324" t="s">
        <v>697</v>
      </c>
      <c r="B844" s="326"/>
      <c r="C844" s="326"/>
      <c r="D844" s="323" t="str">
        <f t="shared" si="18"/>
        <v/>
      </c>
    </row>
    <row r="845" ht="25" customHeight="1" spans="1:4">
      <c r="A845" s="324" t="s">
        <v>698</v>
      </c>
      <c r="B845" s="326"/>
      <c r="C845" s="326"/>
      <c r="D845" s="323" t="str">
        <f t="shared" si="18"/>
        <v/>
      </c>
    </row>
    <row r="846" ht="25" customHeight="1" spans="1:4">
      <c r="A846" s="324" t="s">
        <v>699</v>
      </c>
      <c r="B846" s="325">
        <v>597</v>
      </c>
      <c r="C846" s="326">
        <v>497</v>
      </c>
      <c r="D846" s="323">
        <f t="shared" si="18"/>
        <v>-0.16750418760469</v>
      </c>
    </row>
    <row r="847" ht="25" customHeight="1" spans="1:4">
      <c r="A847" s="324" t="s">
        <v>700</v>
      </c>
      <c r="B847" s="326"/>
      <c r="C847" s="326"/>
      <c r="D847" s="323" t="str">
        <f t="shared" si="18"/>
        <v/>
      </c>
    </row>
    <row r="848" ht="25" customHeight="1" spans="1:4">
      <c r="A848" s="324" t="s">
        <v>701</v>
      </c>
      <c r="B848" s="326"/>
      <c r="C848" s="326"/>
      <c r="D848" s="323" t="str">
        <f t="shared" si="18"/>
        <v/>
      </c>
    </row>
    <row r="849" ht="25" customHeight="1" spans="1:4">
      <c r="A849" s="324" t="s">
        <v>702</v>
      </c>
      <c r="B849" s="326"/>
      <c r="C849" s="326"/>
      <c r="D849" s="323" t="str">
        <f t="shared" si="18"/>
        <v/>
      </c>
    </row>
    <row r="850" ht="25" customHeight="1" spans="1:4">
      <c r="A850" s="324" t="s">
        <v>703</v>
      </c>
      <c r="B850" s="326"/>
      <c r="C850" s="326"/>
      <c r="D850" s="323" t="str">
        <f t="shared" si="18"/>
        <v/>
      </c>
    </row>
    <row r="851" ht="25" customHeight="1" spans="1:4">
      <c r="A851" s="324" t="s">
        <v>704</v>
      </c>
      <c r="B851" s="326"/>
      <c r="C851" s="326"/>
      <c r="D851" s="323" t="str">
        <f t="shared" si="18"/>
        <v/>
      </c>
    </row>
    <row r="852" ht="25" customHeight="1" spans="1:4">
      <c r="A852" s="324" t="s">
        <v>705</v>
      </c>
      <c r="B852" s="325">
        <v>550</v>
      </c>
      <c r="C852" s="326">
        <v>560</v>
      </c>
      <c r="D852" s="323">
        <f t="shared" si="18"/>
        <v>0.0181818181818181</v>
      </c>
    </row>
    <row r="853" ht="25" customHeight="1" spans="1:4">
      <c r="A853" s="324" t="s">
        <v>706</v>
      </c>
      <c r="B853" s="326"/>
      <c r="C853" s="326"/>
      <c r="D853" s="323" t="str">
        <f t="shared" si="18"/>
        <v/>
      </c>
    </row>
    <row r="854" ht="25" customHeight="1" spans="1:4">
      <c r="A854" s="324" t="s">
        <v>707</v>
      </c>
      <c r="B854" s="325">
        <v>60</v>
      </c>
      <c r="C854" s="326">
        <v>55</v>
      </c>
      <c r="D854" s="323">
        <f t="shared" si="18"/>
        <v>-0.0833333333333334</v>
      </c>
    </row>
    <row r="855" ht="25" customHeight="1" spans="1:4">
      <c r="A855" s="324" t="s">
        <v>708</v>
      </c>
      <c r="B855" s="326"/>
      <c r="C855" s="326"/>
      <c r="D855" s="323" t="str">
        <f t="shared" si="18"/>
        <v/>
      </c>
    </row>
    <row r="856" ht="25" customHeight="1" spans="1:4">
      <c r="A856" s="324" t="s">
        <v>709</v>
      </c>
      <c r="B856" s="326"/>
      <c r="C856" s="326"/>
      <c r="D856" s="323" t="str">
        <f t="shared" si="18"/>
        <v/>
      </c>
    </row>
    <row r="857" ht="25" customHeight="1" spans="1:4">
      <c r="A857" s="324" t="s">
        <v>675</v>
      </c>
      <c r="B857" s="326"/>
      <c r="C857" s="326"/>
      <c r="D857" s="323" t="str">
        <f t="shared" si="18"/>
        <v/>
      </c>
    </row>
    <row r="858" ht="25" customHeight="1" spans="1:4">
      <c r="A858" s="324" t="s">
        <v>710</v>
      </c>
      <c r="B858" s="325">
        <v>3000</v>
      </c>
      <c r="C858" s="326">
        <v>2500</v>
      </c>
      <c r="D858" s="323">
        <f t="shared" si="18"/>
        <v>-0.166666666666667</v>
      </c>
    </row>
    <row r="859" ht="25" customHeight="1" spans="1:4">
      <c r="A859" s="321" t="s">
        <v>711</v>
      </c>
      <c r="B859" s="328">
        <f>SUM(B860:B886)</f>
        <v>11431</v>
      </c>
      <c r="C859" s="328">
        <f>SUM(C860:C886)</f>
        <v>12555</v>
      </c>
      <c r="D859" s="323">
        <f t="shared" si="18"/>
        <v>0.0983291050651736</v>
      </c>
    </row>
    <row r="860" ht="25" customHeight="1" spans="1:4">
      <c r="A860" s="324" t="s">
        <v>81</v>
      </c>
      <c r="B860" s="325">
        <v>201</v>
      </c>
      <c r="C860" s="326">
        <v>233</v>
      </c>
      <c r="D860" s="323">
        <f t="shared" si="18"/>
        <v>0.159203980099502</v>
      </c>
    </row>
    <row r="861" ht="25" customHeight="1" spans="1:4">
      <c r="A861" s="324" t="s">
        <v>82</v>
      </c>
      <c r="B861" s="326"/>
      <c r="C861" s="326"/>
      <c r="D861" s="323" t="str">
        <f t="shared" si="18"/>
        <v/>
      </c>
    </row>
    <row r="862" ht="25" customHeight="1" spans="1:4">
      <c r="A862" s="324" t="s">
        <v>83</v>
      </c>
      <c r="B862" s="326"/>
      <c r="C862" s="326"/>
      <c r="D862" s="323" t="str">
        <f t="shared" si="18"/>
        <v/>
      </c>
    </row>
    <row r="863" ht="25" customHeight="1" spans="1:4">
      <c r="A863" s="324" t="s">
        <v>712</v>
      </c>
      <c r="B863" s="326"/>
      <c r="C863" s="326">
        <v>20</v>
      </c>
      <c r="D863" s="323"/>
    </row>
    <row r="864" ht="25" customHeight="1" spans="1:4">
      <c r="A864" s="324" t="s">
        <v>713</v>
      </c>
      <c r="B864" s="325">
        <v>4730</v>
      </c>
      <c r="C864" s="326">
        <v>5000</v>
      </c>
      <c r="D864" s="323">
        <f t="shared" si="18"/>
        <v>0.0570824524312896</v>
      </c>
    </row>
    <row r="865" ht="25" customHeight="1" spans="1:4">
      <c r="A865" s="324" t="s">
        <v>714</v>
      </c>
      <c r="B865" s="326"/>
      <c r="C865" s="326"/>
      <c r="D865" s="323" t="str">
        <f t="shared" si="18"/>
        <v/>
      </c>
    </row>
    <row r="866" ht="25" customHeight="1" spans="1:4">
      <c r="A866" s="324" t="s">
        <v>715</v>
      </c>
      <c r="B866" s="330"/>
      <c r="C866" s="330"/>
      <c r="D866" s="323" t="str">
        <f t="shared" si="18"/>
        <v/>
      </c>
    </row>
    <row r="867" ht="25" customHeight="1" spans="1:4">
      <c r="A867" s="324" t="s">
        <v>716</v>
      </c>
      <c r="B867" s="325">
        <v>500</v>
      </c>
      <c r="C867" s="326">
        <v>500</v>
      </c>
      <c r="D867" s="323">
        <f t="shared" si="18"/>
        <v>0</v>
      </c>
    </row>
    <row r="868" ht="25" customHeight="1" spans="1:4">
      <c r="A868" s="324" t="s">
        <v>717</v>
      </c>
      <c r="B868" s="326"/>
      <c r="C868" s="326"/>
      <c r="D868" s="323" t="str">
        <f t="shared" si="18"/>
        <v/>
      </c>
    </row>
    <row r="869" ht="25" customHeight="1" spans="1:4">
      <c r="A869" s="324" t="s">
        <v>718</v>
      </c>
      <c r="B869" s="325">
        <v>900</v>
      </c>
      <c r="C869" s="326">
        <v>900</v>
      </c>
      <c r="D869" s="323">
        <f t="shared" si="18"/>
        <v>0</v>
      </c>
    </row>
    <row r="870" ht="25" customHeight="1" spans="1:4">
      <c r="A870" s="324" t="s">
        <v>719</v>
      </c>
      <c r="B870" s="326"/>
      <c r="C870" s="326">
        <v>150</v>
      </c>
      <c r="D870" s="323"/>
    </row>
    <row r="871" ht="25" customHeight="1" spans="1:4">
      <c r="A871" s="324" t="s">
        <v>720</v>
      </c>
      <c r="B871" s="326"/>
      <c r="C871" s="326"/>
      <c r="D871" s="323" t="str">
        <f t="shared" si="18"/>
        <v/>
      </c>
    </row>
    <row r="872" ht="25" customHeight="1" spans="1:4">
      <c r="A872" s="324" t="s">
        <v>721</v>
      </c>
      <c r="B872" s="326"/>
      <c r="C872" s="326"/>
      <c r="D872" s="323" t="str">
        <f t="shared" si="18"/>
        <v/>
      </c>
    </row>
    <row r="873" ht="25" customHeight="1" spans="1:4">
      <c r="A873" s="324" t="s">
        <v>722</v>
      </c>
      <c r="B873" s="325">
        <v>100</v>
      </c>
      <c r="C873" s="326">
        <v>59</v>
      </c>
      <c r="D873" s="323" t="str">
        <f t="shared" si="18"/>
        <v/>
      </c>
    </row>
    <row r="874" ht="25" customHeight="1" spans="1:4">
      <c r="A874" s="324" t="s">
        <v>723</v>
      </c>
      <c r="B874" s="326"/>
      <c r="C874" s="326">
        <v>100</v>
      </c>
      <c r="D874" s="323"/>
    </row>
    <row r="875" ht="25" customHeight="1" spans="1:4">
      <c r="A875" s="324" t="s">
        <v>724</v>
      </c>
      <c r="B875" s="325">
        <v>2500</v>
      </c>
      <c r="C875" s="326">
        <v>3000</v>
      </c>
      <c r="D875" s="323">
        <f t="shared" si="18"/>
        <v>0.2</v>
      </c>
    </row>
    <row r="876" ht="25" customHeight="1" spans="1:4">
      <c r="A876" s="324" t="s">
        <v>725</v>
      </c>
      <c r="B876" s="325">
        <v>500</v>
      </c>
      <c r="C876" s="326">
        <v>1593</v>
      </c>
      <c r="D876" s="323" t="str">
        <f t="shared" si="18"/>
        <v/>
      </c>
    </row>
    <row r="877" ht="25" customHeight="1" spans="1:4">
      <c r="A877" s="324" t="s">
        <v>726</v>
      </c>
      <c r="B877" s="326"/>
      <c r="C877" s="326"/>
      <c r="D877" s="323" t="str">
        <f t="shared" si="18"/>
        <v/>
      </c>
    </row>
    <row r="878" ht="25" customHeight="1" spans="1:4">
      <c r="A878" s="324" t="s">
        <v>727</v>
      </c>
      <c r="B878" s="326"/>
      <c r="C878" s="326"/>
      <c r="D878" s="323" t="str">
        <f t="shared" si="18"/>
        <v/>
      </c>
    </row>
    <row r="879" ht="41" customHeight="1" spans="1:4">
      <c r="A879" s="324" t="s">
        <v>728</v>
      </c>
      <c r="B879" s="326"/>
      <c r="C879" s="326"/>
      <c r="D879" s="323" t="str">
        <f t="shared" si="18"/>
        <v/>
      </c>
    </row>
    <row r="880" ht="25" customHeight="1" spans="1:4">
      <c r="A880" s="324" t="s">
        <v>729</v>
      </c>
      <c r="B880" s="326"/>
      <c r="C880" s="326"/>
      <c r="D880" s="323" t="str">
        <f t="shared" si="18"/>
        <v/>
      </c>
    </row>
    <row r="881" ht="25" customHeight="1" spans="1:4">
      <c r="A881" s="324" t="s">
        <v>703</v>
      </c>
      <c r="B881" s="326"/>
      <c r="C881" s="326"/>
      <c r="D881" s="323" t="str">
        <f t="shared" si="18"/>
        <v/>
      </c>
    </row>
    <row r="882" ht="25" customHeight="1" spans="1:4">
      <c r="A882" s="324" t="s">
        <v>730</v>
      </c>
      <c r="B882" s="326"/>
      <c r="C882" s="326"/>
      <c r="D882" s="323" t="str">
        <f t="shared" si="18"/>
        <v/>
      </c>
    </row>
    <row r="883" ht="25" customHeight="1" spans="1:4">
      <c r="A883" s="324" t="s">
        <v>731</v>
      </c>
      <c r="B883" s="325">
        <v>2000</v>
      </c>
      <c r="C883" s="326">
        <v>1000</v>
      </c>
      <c r="D883" s="323" t="str">
        <f t="shared" si="18"/>
        <v/>
      </c>
    </row>
    <row r="884" ht="25" customHeight="1" spans="1:4">
      <c r="A884" s="324" t="s">
        <v>732</v>
      </c>
      <c r="B884" s="326"/>
      <c r="C884" s="326"/>
      <c r="D884" s="323" t="str">
        <f t="shared" si="18"/>
        <v/>
      </c>
    </row>
    <row r="885" ht="25" customHeight="1" spans="1:4">
      <c r="A885" s="324" t="s">
        <v>733</v>
      </c>
      <c r="B885" s="326"/>
      <c r="C885" s="326"/>
      <c r="D885" s="323" t="str">
        <f t="shared" si="18"/>
        <v/>
      </c>
    </row>
    <row r="886" ht="25" customHeight="1" spans="1:4">
      <c r="A886" s="324" t="s">
        <v>734</v>
      </c>
      <c r="B886" s="326"/>
      <c r="C886" s="326"/>
      <c r="D886" s="323" t="str">
        <f t="shared" ref="D886:D949" si="19">IF(C886&lt;&gt;0,IF((C886/B886-1)&lt;-30%,"",IF((C886/B886-1)&gt;150%,"",C886/B886-1)),"")</f>
        <v/>
      </c>
    </row>
    <row r="887" ht="25" customHeight="1" spans="1:4">
      <c r="A887" s="321" t="s">
        <v>735</v>
      </c>
      <c r="B887" s="328">
        <f>SUM(B888:B897)</f>
        <v>19657</v>
      </c>
      <c r="C887" s="328">
        <f>SUM(C888:C897)</f>
        <v>21766</v>
      </c>
      <c r="D887" s="323">
        <f t="shared" si="19"/>
        <v>0.107290023910057</v>
      </c>
    </row>
    <row r="888" ht="25" customHeight="1" spans="1:4">
      <c r="A888" s="324" t="s">
        <v>81</v>
      </c>
      <c r="B888" s="326">
        <v>452</v>
      </c>
      <c r="C888" s="326">
        <v>161</v>
      </c>
      <c r="D888" s="323" t="str">
        <f t="shared" si="19"/>
        <v/>
      </c>
    </row>
    <row r="889" ht="25" customHeight="1" spans="1:4">
      <c r="A889" s="324" t="s">
        <v>82</v>
      </c>
      <c r="B889" s="326">
        <v>15</v>
      </c>
      <c r="C889" s="326">
        <v>10</v>
      </c>
      <c r="D889" s="323" t="str">
        <f t="shared" si="19"/>
        <v/>
      </c>
    </row>
    <row r="890" ht="25" customHeight="1" spans="1:4">
      <c r="A890" s="324" t="s">
        <v>83</v>
      </c>
      <c r="B890" s="326">
        <v>0</v>
      </c>
      <c r="C890" s="326"/>
      <c r="D890" s="323" t="str">
        <f t="shared" si="19"/>
        <v/>
      </c>
    </row>
    <row r="891" ht="25" customHeight="1" spans="1:4">
      <c r="A891" s="324" t="s">
        <v>736</v>
      </c>
      <c r="B891" s="326">
        <v>5000</v>
      </c>
      <c r="C891" s="326">
        <f>11000+723</f>
        <v>11723</v>
      </c>
      <c r="D891" s="323">
        <f t="shared" si="19"/>
        <v>1.3446</v>
      </c>
    </row>
    <row r="892" ht="25" customHeight="1" spans="1:4">
      <c r="A892" s="324" t="s">
        <v>737</v>
      </c>
      <c r="B892" s="326">
        <v>2000</v>
      </c>
      <c r="C892" s="326">
        <f>9000-500</f>
        <v>8500</v>
      </c>
      <c r="D892" s="323" t="str">
        <f t="shared" si="19"/>
        <v/>
      </c>
    </row>
    <row r="893" ht="25" customHeight="1" spans="1:4">
      <c r="A893" s="324" t="s">
        <v>738</v>
      </c>
      <c r="B893" s="326"/>
      <c r="C893" s="326"/>
      <c r="D893" s="323" t="str">
        <f t="shared" si="19"/>
        <v/>
      </c>
    </row>
    <row r="894" ht="25" customHeight="1" spans="1:4">
      <c r="A894" s="324" t="s">
        <v>739</v>
      </c>
      <c r="B894" s="326">
        <v>1000</v>
      </c>
      <c r="C894" s="326">
        <v>1000</v>
      </c>
      <c r="D894" s="323">
        <f t="shared" si="19"/>
        <v>0</v>
      </c>
    </row>
    <row r="895" ht="25" customHeight="1" spans="1:4">
      <c r="A895" s="324" t="s">
        <v>740</v>
      </c>
      <c r="B895" s="326">
        <v>0</v>
      </c>
      <c r="C895" s="326"/>
      <c r="D895" s="323" t="str">
        <f t="shared" si="19"/>
        <v/>
      </c>
    </row>
    <row r="896" ht="25" customHeight="1" spans="1:4">
      <c r="A896" s="324" t="s">
        <v>741</v>
      </c>
      <c r="B896" s="326">
        <v>80</v>
      </c>
      <c r="C896" s="326">
        <v>72</v>
      </c>
      <c r="D896" s="323">
        <f t="shared" si="19"/>
        <v>-0.1</v>
      </c>
    </row>
    <row r="897" ht="25" customHeight="1" spans="1:4">
      <c r="A897" s="324" t="s">
        <v>742</v>
      </c>
      <c r="B897" s="326">
        <v>11110</v>
      </c>
      <c r="C897" s="326">
        <v>300</v>
      </c>
      <c r="D897" s="323" t="str">
        <f t="shared" si="19"/>
        <v/>
      </c>
    </row>
    <row r="898" ht="25" customHeight="1" spans="1:4">
      <c r="A898" s="321" t="s">
        <v>743</v>
      </c>
      <c r="B898" s="328">
        <f>SUM(B899:B904)</f>
        <v>3500</v>
      </c>
      <c r="C898" s="328">
        <f>SUM(C899:C904)</f>
        <v>5258</v>
      </c>
      <c r="D898" s="323">
        <f t="shared" si="19"/>
        <v>0.502285714285714</v>
      </c>
    </row>
    <row r="899" ht="25" customHeight="1" spans="1:4">
      <c r="A899" s="324" t="s">
        <v>744</v>
      </c>
      <c r="B899" s="326">
        <v>2000</v>
      </c>
      <c r="C899" s="326">
        <v>10</v>
      </c>
      <c r="D899" s="323" t="str">
        <f t="shared" si="19"/>
        <v/>
      </c>
    </row>
    <row r="900" ht="25" customHeight="1" spans="1:4">
      <c r="A900" s="324" t="s">
        <v>745</v>
      </c>
      <c r="B900" s="326">
        <v>0</v>
      </c>
      <c r="C900" s="326"/>
      <c r="D900" s="323" t="str">
        <f t="shared" si="19"/>
        <v/>
      </c>
    </row>
    <row r="901" ht="25" customHeight="1" spans="1:4">
      <c r="A901" s="324" t="s">
        <v>746</v>
      </c>
      <c r="B901" s="326">
        <v>1500</v>
      </c>
      <c r="C901" s="326">
        <v>5238</v>
      </c>
      <c r="D901" s="323" t="str">
        <f t="shared" si="19"/>
        <v/>
      </c>
    </row>
    <row r="902" ht="25" customHeight="1" spans="1:4">
      <c r="A902" s="324" t="s">
        <v>747</v>
      </c>
      <c r="B902" s="326"/>
      <c r="C902" s="326"/>
      <c r="D902" s="323" t="str">
        <f t="shared" si="19"/>
        <v/>
      </c>
    </row>
    <row r="903" ht="25" customHeight="1" spans="1:4">
      <c r="A903" s="324" t="s">
        <v>748</v>
      </c>
      <c r="B903" s="326"/>
      <c r="C903" s="326"/>
      <c r="D903" s="323" t="str">
        <f t="shared" si="19"/>
        <v/>
      </c>
    </row>
    <row r="904" ht="25" customHeight="1" spans="1:4">
      <c r="A904" s="324" t="s">
        <v>749</v>
      </c>
      <c r="B904" s="326"/>
      <c r="C904" s="326">
        <v>10</v>
      </c>
      <c r="D904" s="323"/>
    </row>
    <row r="905" ht="25" customHeight="1" spans="1:4">
      <c r="A905" s="321" t="s">
        <v>750</v>
      </c>
      <c r="B905" s="328">
        <f>SUM(B906:B911)</f>
        <v>2100</v>
      </c>
      <c r="C905" s="328">
        <f>SUM(C906:C911)</f>
        <v>2793</v>
      </c>
      <c r="D905" s="323">
        <f t="shared" si="19"/>
        <v>0.33</v>
      </c>
    </row>
    <row r="906" ht="25" customHeight="1" spans="1:4">
      <c r="A906" s="324" t="s">
        <v>751</v>
      </c>
      <c r="B906" s="326"/>
      <c r="C906" s="326"/>
      <c r="D906" s="323" t="str">
        <f t="shared" si="19"/>
        <v/>
      </c>
    </row>
    <row r="907" ht="25" customHeight="1" spans="1:4">
      <c r="A907" s="324" t="s">
        <v>752</v>
      </c>
      <c r="B907" s="330">
        <v>400</v>
      </c>
      <c r="C907" s="330"/>
      <c r="D907" s="323" t="str">
        <f t="shared" si="19"/>
        <v/>
      </c>
    </row>
    <row r="908" ht="25" customHeight="1" spans="1:4">
      <c r="A908" s="324" t="s">
        <v>753</v>
      </c>
      <c r="B908" s="326">
        <v>800</v>
      </c>
      <c r="C908" s="326">
        <f>164+1500</f>
        <v>1664</v>
      </c>
      <c r="D908" s="323">
        <f t="shared" si="19"/>
        <v>1.08</v>
      </c>
    </row>
    <row r="909" ht="25" customHeight="1" spans="1:4">
      <c r="A909" s="324" t="s">
        <v>754</v>
      </c>
      <c r="B909" s="326">
        <v>900</v>
      </c>
      <c r="C909" s="326">
        <f>229+900</f>
        <v>1129</v>
      </c>
      <c r="D909" s="323">
        <f t="shared" si="19"/>
        <v>0.254444444444444</v>
      </c>
    </row>
    <row r="910" ht="25" customHeight="1" spans="1:4">
      <c r="A910" s="324" t="s">
        <v>755</v>
      </c>
      <c r="B910" s="326"/>
      <c r="C910" s="326"/>
      <c r="D910" s="323" t="str">
        <f t="shared" si="19"/>
        <v/>
      </c>
    </row>
    <row r="911" ht="25" customHeight="1" spans="1:4">
      <c r="A911" s="324" t="s">
        <v>756</v>
      </c>
      <c r="B911" s="326"/>
      <c r="C911" s="326"/>
      <c r="D911" s="323" t="str">
        <f t="shared" si="19"/>
        <v/>
      </c>
    </row>
    <row r="912" ht="25" customHeight="1" spans="1:4">
      <c r="A912" s="321" t="s">
        <v>757</v>
      </c>
      <c r="B912" s="328"/>
      <c r="C912" s="328"/>
      <c r="D912" s="323" t="str">
        <f t="shared" si="19"/>
        <v/>
      </c>
    </row>
    <row r="913" ht="25" customHeight="1" spans="1:4">
      <c r="A913" s="324" t="s">
        <v>758</v>
      </c>
      <c r="B913" s="326"/>
      <c r="C913" s="326"/>
      <c r="D913" s="323" t="str">
        <f t="shared" si="19"/>
        <v/>
      </c>
    </row>
    <row r="914" ht="25" customHeight="1" spans="1:4">
      <c r="A914" s="324" t="s">
        <v>759</v>
      </c>
      <c r="B914" s="326"/>
      <c r="C914" s="326"/>
      <c r="D914" s="323" t="str">
        <f t="shared" si="19"/>
        <v/>
      </c>
    </row>
    <row r="915" ht="25" customHeight="1" spans="1:4">
      <c r="A915" s="321" t="s">
        <v>760</v>
      </c>
      <c r="B915" s="328">
        <f>SUM(B916:B917)</f>
        <v>50</v>
      </c>
      <c r="C915" s="328">
        <f>SUM(C916:C917)</f>
        <v>15</v>
      </c>
      <c r="D915" s="323" t="str">
        <f t="shared" si="19"/>
        <v/>
      </c>
    </row>
    <row r="916" ht="25" customHeight="1" spans="1:4">
      <c r="A916" s="324" t="s">
        <v>761</v>
      </c>
      <c r="B916" s="326"/>
      <c r="C916" s="326"/>
      <c r="D916" s="323" t="str">
        <f t="shared" si="19"/>
        <v/>
      </c>
    </row>
    <row r="917" ht="25" customHeight="1" spans="1:4">
      <c r="A917" s="324" t="s">
        <v>762</v>
      </c>
      <c r="B917" s="326">
        <v>50</v>
      </c>
      <c r="C917" s="326">
        <v>15</v>
      </c>
      <c r="D917" s="323" t="str">
        <f t="shared" si="19"/>
        <v/>
      </c>
    </row>
    <row r="918" ht="25" customHeight="1" spans="1:4">
      <c r="A918" s="321" t="s">
        <v>54</v>
      </c>
      <c r="B918" s="322">
        <f>SUM(B919,B942,B952,B962,B967,B974,B979)</f>
        <v>25685</v>
      </c>
      <c r="C918" s="322">
        <f>SUM(C919,C942,C952,C962,C967,C974,C979)</f>
        <v>14740</v>
      </c>
      <c r="D918" s="323" t="str">
        <f t="shared" si="19"/>
        <v/>
      </c>
    </row>
    <row r="919" ht="25" customHeight="1" spans="1:4">
      <c r="A919" s="321" t="s">
        <v>763</v>
      </c>
      <c r="B919" s="328">
        <f>SUM(B920:B941)</f>
        <v>3685</v>
      </c>
      <c r="C919" s="328">
        <f>SUM(C920:C941)</f>
        <v>3790</v>
      </c>
      <c r="D919" s="323">
        <f t="shared" si="19"/>
        <v>0.0284938941655359</v>
      </c>
    </row>
    <row r="920" ht="25" customHeight="1" spans="1:4">
      <c r="A920" s="324" t="s">
        <v>81</v>
      </c>
      <c r="B920" s="326">
        <v>308</v>
      </c>
      <c r="C920" s="326">
        <v>349</v>
      </c>
      <c r="D920" s="323">
        <f t="shared" si="19"/>
        <v>0.133116883116883</v>
      </c>
    </row>
    <row r="921" ht="25" customHeight="1" spans="1:4">
      <c r="A921" s="324" t="s">
        <v>82</v>
      </c>
      <c r="B921" s="326">
        <v>0</v>
      </c>
      <c r="C921" s="326"/>
      <c r="D921" s="323" t="str">
        <f t="shared" si="19"/>
        <v/>
      </c>
    </row>
    <row r="922" ht="25" customHeight="1" spans="1:4">
      <c r="A922" s="324" t="s">
        <v>83</v>
      </c>
      <c r="B922" s="326">
        <v>0</v>
      </c>
      <c r="C922" s="326"/>
      <c r="D922" s="323" t="str">
        <f t="shared" si="19"/>
        <v/>
      </c>
    </row>
    <row r="923" ht="25" customHeight="1" spans="1:4">
      <c r="A923" s="324" t="s">
        <v>764</v>
      </c>
      <c r="B923" s="326">
        <v>0</v>
      </c>
      <c r="C923" s="326"/>
      <c r="D923" s="323" t="str">
        <f t="shared" si="19"/>
        <v/>
      </c>
    </row>
    <row r="924" ht="25" customHeight="1" spans="1:4">
      <c r="A924" s="324" t="s">
        <v>765</v>
      </c>
      <c r="B924" s="326">
        <v>3000</v>
      </c>
      <c r="C924" s="326">
        <v>3000</v>
      </c>
      <c r="D924" s="323">
        <f t="shared" si="19"/>
        <v>0</v>
      </c>
    </row>
    <row r="925" ht="25" customHeight="1" spans="1:4">
      <c r="A925" s="324" t="s">
        <v>766</v>
      </c>
      <c r="B925" s="326"/>
      <c r="C925" s="326"/>
      <c r="D925" s="323" t="str">
        <f t="shared" si="19"/>
        <v/>
      </c>
    </row>
    <row r="926" ht="25" customHeight="1" spans="1:4">
      <c r="A926" s="324" t="s">
        <v>767</v>
      </c>
      <c r="B926" s="326"/>
      <c r="C926" s="326"/>
      <c r="D926" s="323" t="str">
        <f t="shared" si="19"/>
        <v/>
      </c>
    </row>
    <row r="927" ht="25" customHeight="1" spans="1:4">
      <c r="A927" s="324" t="s">
        <v>768</v>
      </c>
      <c r="B927" s="326"/>
      <c r="C927" s="326"/>
      <c r="D927" s="323" t="str">
        <f t="shared" si="19"/>
        <v/>
      </c>
    </row>
    <row r="928" ht="25" customHeight="1" spans="1:4">
      <c r="A928" s="324" t="s">
        <v>769</v>
      </c>
      <c r="B928" s="326"/>
      <c r="C928" s="326"/>
      <c r="D928" s="323" t="str">
        <f t="shared" si="19"/>
        <v/>
      </c>
    </row>
    <row r="929" ht="25" customHeight="1" spans="1:4">
      <c r="A929" s="324" t="s">
        <v>770</v>
      </c>
      <c r="B929" s="330"/>
      <c r="C929" s="330"/>
      <c r="D929" s="323" t="str">
        <f t="shared" si="19"/>
        <v/>
      </c>
    </row>
    <row r="930" ht="25" customHeight="1" spans="1:4">
      <c r="A930" s="324" t="s">
        <v>771</v>
      </c>
      <c r="B930" s="326"/>
      <c r="C930" s="326"/>
      <c r="D930" s="323" t="str">
        <f t="shared" si="19"/>
        <v/>
      </c>
    </row>
    <row r="931" ht="25" customHeight="1" spans="1:4">
      <c r="A931" s="324" t="s">
        <v>772</v>
      </c>
      <c r="B931" s="326"/>
      <c r="C931" s="326"/>
      <c r="D931" s="323" t="str">
        <f t="shared" si="19"/>
        <v/>
      </c>
    </row>
    <row r="932" ht="25" customHeight="1" spans="1:4">
      <c r="A932" s="324" t="s">
        <v>773</v>
      </c>
      <c r="B932" s="326"/>
      <c r="C932" s="326"/>
      <c r="D932" s="323" t="str">
        <f t="shared" si="19"/>
        <v/>
      </c>
    </row>
    <row r="933" ht="25" customHeight="1" spans="1:4">
      <c r="A933" s="324" t="s">
        <v>774</v>
      </c>
      <c r="B933" s="326"/>
      <c r="C933" s="326"/>
      <c r="D933" s="323" t="str">
        <f t="shared" si="19"/>
        <v/>
      </c>
    </row>
    <row r="934" ht="25" customHeight="1" spans="1:4">
      <c r="A934" s="324" t="s">
        <v>775</v>
      </c>
      <c r="B934" s="326"/>
      <c r="C934" s="326"/>
      <c r="D934" s="323" t="str">
        <f t="shared" si="19"/>
        <v/>
      </c>
    </row>
    <row r="935" ht="25" customHeight="1" spans="1:4">
      <c r="A935" s="324" t="s">
        <v>776</v>
      </c>
      <c r="B935" s="330"/>
      <c r="C935" s="330"/>
      <c r="D935" s="323" t="str">
        <f t="shared" si="19"/>
        <v/>
      </c>
    </row>
    <row r="936" ht="25" customHeight="1" spans="1:4">
      <c r="A936" s="324" t="s">
        <v>777</v>
      </c>
      <c r="B936" s="326"/>
      <c r="C936" s="326"/>
      <c r="D936" s="323" t="str">
        <f t="shared" si="19"/>
        <v/>
      </c>
    </row>
    <row r="937" ht="25" customHeight="1" spans="1:4">
      <c r="A937" s="324" t="s">
        <v>778</v>
      </c>
      <c r="B937" s="326"/>
      <c r="C937" s="326"/>
      <c r="D937" s="323" t="str">
        <f t="shared" si="19"/>
        <v/>
      </c>
    </row>
    <row r="938" ht="25" customHeight="1" spans="1:4">
      <c r="A938" s="324" t="s">
        <v>779</v>
      </c>
      <c r="B938" s="326"/>
      <c r="C938" s="326">
        <v>30</v>
      </c>
      <c r="D938" s="323"/>
    </row>
    <row r="939" ht="25" customHeight="1" spans="1:4">
      <c r="A939" s="324" t="s">
        <v>780</v>
      </c>
      <c r="B939" s="326"/>
      <c r="C939" s="326"/>
      <c r="D939" s="323" t="str">
        <f t="shared" si="19"/>
        <v/>
      </c>
    </row>
    <row r="940" ht="42" customHeight="1" spans="1:4">
      <c r="A940" s="324" t="s">
        <v>781</v>
      </c>
      <c r="B940" s="326"/>
      <c r="C940" s="326"/>
      <c r="D940" s="323" t="str">
        <f t="shared" si="19"/>
        <v/>
      </c>
    </row>
    <row r="941" ht="25" customHeight="1" spans="1:4">
      <c r="A941" s="324" t="s">
        <v>782</v>
      </c>
      <c r="B941" s="326">
        <v>377</v>
      </c>
      <c r="C941" s="326">
        <v>411</v>
      </c>
      <c r="D941" s="323">
        <f t="shared" si="19"/>
        <v>0.090185676392573</v>
      </c>
    </row>
    <row r="942" ht="25" customHeight="1" spans="1:4">
      <c r="A942" s="321" t="s">
        <v>783</v>
      </c>
      <c r="B942" s="322"/>
      <c r="C942" s="322"/>
      <c r="D942" s="323" t="str">
        <f t="shared" si="19"/>
        <v/>
      </c>
    </row>
    <row r="943" ht="25" customHeight="1" spans="1:4">
      <c r="A943" s="324" t="s">
        <v>81</v>
      </c>
      <c r="B943" s="326"/>
      <c r="C943" s="326"/>
      <c r="D943" s="323" t="str">
        <f t="shared" si="19"/>
        <v/>
      </c>
    </row>
    <row r="944" ht="25" customHeight="1" spans="1:4">
      <c r="A944" s="324" t="s">
        <v>82</v>
      </c>
      <c r="B944" s="326"/>
      <c r="C944" s="326"/>
      <c r="D944" s="323" t="str">
        <f t="shared" si="19"/>
        <v/>
      </c>
    </row>
    <row r="945" ht="25" customHeight="1" spans="1:4">
      <c r="A945" s="324" t="s">
        <v>83</v>
      </c>
      <c r="B945" s="326"/>
      <c r="C945" s="326"/>
      <c r="D945" s="323" t="str">
        <f t="shared" si="19"/>
        <v/>
      </c>
    </row>
    <row r="946" ht="25" customHeight="1" spans="1:4">
      <c r="A946" s="324" t="s">
        <v>784</v>
      </c>
      <c r="B946" s="326"/>
      <c r="C946" s="326"/>
      <c r="D946" s="323" t="str">
        <f t="shared" si="19"/>
        <v/>
      </c>
    </row>
    <row r="947" ht="25" customHeight="1" spans="1:4">
      <c r="A947" s="324" t="s">
        <v>785</v>
      </c>
      <c r="B947" s="326"/>
      <c r="C947" s="326"/>
      <c r="D947" s="323" t="str">
        <f t="shared" si="19"/>
        <v/>
      </c>
    </row>
    <row r="948" ht="25" customHeight="1" spans="1:4">
      <c r="A948" s="324" t="s">
        <v>786</v>
      </c>
      <c r="B948" s="326"/>
      <c r="C948" s="326"/>
      <c r="D948" s="323" t="str">
        <f t="shared" ref="D948:D1011" si="20">IF(C948&lt;&gt;0,IF((C948/B948-1)&lt;-30%,"",IF((C948/B948-1)&gt;150%,"",C948/B948-1)),"")</f>
        <v/>
      </c>
    </row>
    <row r="949" ht="25" customHeight="1" spans="1:4">
      <c r="A949" s="324" t="s">
        <v>787</v>
      </c>
      <c r="B949" s="330"/>
      <c r="C949" s="330"/>
      <c r="D949" s="323" t="str">
        <f t="shared" si="20"/>
        <v/>
      </c>
    </row>
    <row r="950" ht="25" customHeight="1" spans="1:4">
      <c r="A950" s="324" t="s">
        <v>788</v>
      </c>
      <c r="B950" s="326"/>
      <c r="C950" s="326"/>
      <c r="D950" s="323" t="str">
        <f t="shared" si="20"/>
        <v/>
      </c>
    </row>
    <row r="951" ht="25" customHeight="1" spans="1:4">
      <c r="A951" s="324" t="s">
        <v>789</v>
      </c>
      <c r="B951" s="326"/>
      <c r="C951" s="326"/>
      <c r="D951" s="323" t="str">
        <f t="shared" si="20"/>
        <v/>
      </c>
    </row>
    <row r="952" ht="25" customHeight="1" spans="1:4">
      <c r="A952" s="321" t="s">
        <v>790</v>
      </c>
      <c r="B952" s="328"/>
      <c r="C952" s="328"/>
      <c r="D952" s="323" t="str">
        <f t="shared" si="20"/>
        <v/>
      </c>
    </row>
    <row r="953" ht="25" customHeight="1" spans="1:4">
      <c r="A953" s="324" t="s">
        <v>81</v>
      </c>
      <c r="B953" s="330"/>
      <c r="C953" s="330"/>
      <c r="D953" s="323" t="str">
        <f t="shared" si="20"/>
        <v/>
      </c>
    </row>
    <row r="954" ht="25" customHeight="1" spans="1:4">
      <c r="A954" s="324" t="s">
        <v>82</v>
      </c>
      <c r="B954" s="326"/>
      <c r="C954" s="326"/>
      <c r="D954" s="323" t="str">
        <f t="shared" si="20"/>
        <v/>
      </c>
    </row>
    <row r="955" ht="25" customHeight="1" spans="1:4">
      <c r="A955" s="324" t="s">
        <v>83</v>
      </c>
      <c r="B955" s="326"/>
      <c r="C955" s="326"/>
      <c r="D955" s="323" t="str">
        <f t="shared" si="20"/>
        <v/>
      </c>
    </row>
    <row r="956" ht="25" customHeight="1" spans="1:4">
      <c r="A956" s="324" t="s">
        <v>791</v>
      </c>
      <c r="B956" s="330"/>
      <c r="C956" s="330"/>
      <c r="D956" s="323" t="str">
        <f t="shared" si="20"/>
        <v/>
      </c>
    </row>
    <row r="957" ht="25" customHeight="1" spans="1:4">
      <c r="A957" s="324" t="s">
        <v>792</v>
      </c>
      <c r="B957" s="330"/>
      <c r="C957" s="330"/>
      <c r="D957" s="323" t="str">
        <f t="shared" si="20"/>
        <v/>
      </c>
    </row>
    <row r="958" ht="25" customHeight="1" spans="1:4">
      <c r="A958" s="324" t="s">
        <v>793</v>
      </c>
      <c r="B958" s="326"/>
      <c r="C958" s="326"/>
      <c r="D958" s="323" t="str">
        <f t="shared" si="20"/>
        <v/>
      </c>
    </row>
    <row r="959" ht="25" customHeight="1" spans="1:4">
      <c r="A959" s="324" t="s">
        <v>794</v>
      </c>
      <c r="B959" s="326"/>
      <c r="C959" s="326"/>
      <c r="D959" s="323" t="str">
        <f t="shared" si="20"/>
        <v/>
      </c>
    </row>
    <row r="960" ht="25" customHeight="1" spans="1:4">
      <c r="A960" s="324" t="s">
        <v>795</v>
      </c>
      <c r="B960" s="326"/>
      <c r="C960" s="326"/>
      <c r="D960" s="323" t="str">
        <f t="shared" si="20"/>
        <v/>
      </c>
    </row>
    <row r="961" ht="25" customHeight="1" spans="1:4">
      <c r="A961" s="324" t="s">
        <v>796</v>
      </c>
      <c r="B961" s="326"/>
      <c r="C961" s="326"/>
      <c r="D961" s="323" t="str">
        <f t="shared" si="20"/>
        <v/>
      </c>
    </row>
    <row r="962" ht="43" customHeight="1" spans="1:4">
      <c r="A962" s="321" t="s">
        <v>797</v>
      </c>
      <c r="B962" s="328">
        <f>SUM(B963:B965)</f>
        <v>500</v>
      </c>
      <c r="C962" s="328">
        <f>SUM(C963:C965)</f>
        <v>950</v>
      </c>
      <c r="D962" s="323">
        <f t="shared" si="20"/>
        <v>0.9</v>
      </c>
    </row>
    <row r="963" ht="25" customHeight="1" spans="1:4">
      <c r="A963" s="324" t="s">
        <v>798</v>
      </c>
      <c r="B963" s="326">
        <v>100</v>
      </c>
      <c r="C963" s="326">
        <v>50</v>
      </c>
      <c r="D963" s="323" t="str">
        <f t="shared" si="20"/>
        <v/>
      </c>
    </row>
    <row r="964" ht="25" customHeight="1" spans="1:4">
      <c r="A964" s="324" t="s">
        <v>799</v>
      </c>
      <c r="B964" s="326">
        <v>200</v>
      </c>
      <c r="C964" s="326">
        <v>500</v>
      </c>
      <c r="D964" s="323">
        <f t="shared" si="20"/>
        <v>1.5</v>
      </c>
    </row>
    <row r="965" ht="25" customHeight="1" spans="1:4">
      <c r="A965" s="324" t="s">
        <v>800</v>
      </c>
      <c r="B965" s="326">
        <v>200</v>
      </c>
      <c r="C965" s="326">
        <v>400</v>
      </c>
      <c r="D965" s="323">
        <f t="shared" si="20"/>
        <v>1</v>
      </c>
    </row>
    <row r="966" ht="25" customHeight="1" spans="1:4">
      <c r="A966" s="324" t="s">
        <v>801</v>
      </c>
      <c r="B966" s="326"/>
      <c r="C966" s="326"/>
      <c r="D966" s="323" t="str">
        <f t="shared" si="20"/>
        <v/>
      </c>
    </row>
    <row r="967" ht="25" customHeight="1" spans="1:4">
      <c r="A967" s="321" t="s">
        <v>802</v>
      </c>
      <c r="B967" s="328"/>
      <c r="C967" s="328"/>
      <c r="D967" s="323" t="str">
        <f t="shared" si="20"/>
        <v/>
      </c>
    </row>
    <row r="968" ht="25" customHeight="1" spans="1:4">
      <c r="A968" s="324" t="s">
        <v>81</v>
      </c>
      <c r="B968" s="326"/>
      <c r="C968" s="326"/>
      <c r="D968" s="323" t="str">
        <f t="shared" si="20"/>
        <v/>
      </c>
    </row>
    <row r="969" ht="25" customHeight="1" spans="1:4">
      <c r="A969" s="324" t="s">
        <v>82</v>
      </c>
      <c r="B969" s="326"/>
      <c r="C969" s="326"/>
      <c r="D969" s="323" t="str">
        <f t="shared" si="20"/>
        <v/>
      </c>
    </row>
    <row r="970" ht="25" customHeight="1" spans="1:4">
      <c r="A970" s="324" t="s">
        <v>83</v>
      </c>
      <c r="B970" s="326"/>
      <c r="C970" s="326"/>
      <c r="D970" s="323" t="str">
        <f t="shared" si="20"/>
        <v/>
      </c>
    </row>
    <row r="971" ht="25" customHeight="1" spans="1:4">
      <c r="A971" s="324" t="s">
        <v>788</v>
      </c>
      <c r="B971" s="326"/>
      <c r="C971" s="326"/>
      <c r="D971" s="323" t="str">
        <f t="shared" si="20"/>
        <v/>
      </c>
    </row>
    <row r="972" ht="25" customHeight="1" spans="1:4">
      <c r="A972" s="324" t="s">
        <v>803</v>
      </c>
      <c r="B972" s="326"/>
      <c r="C972" s="326"/>
      <c r="D972" s="323" t="str">
        <f t="shared" si="20"/>
        <v/>
      </c>
    </row>
    <row r="973" ht="25" customHeight="1" spans="1:4">
      <c r="A973" s="324" t="s">
        <v>804</v>
      </c>
      <c r="B973" s="326"/>
      <c r="C973" s="326"/>
      <c r="D973" s="323" t="str">
        <f t="shared" si="20"/>
        <v/>
      </c>
    </row>
    <row r="974" ht="25" customHeight="1" spans="1:4">
      <c r="A974" s="321" t="s">
        <v>805</v>
      </c>
      <c r="B974" s="328">
        <f>SUM(B975:B978)</f>
        <v>21500</v>
      </c>
      <c r="C974" s="328">
        <f>SUM(C975:C978)</f>
        <v>10000</v>
      </c>
      <c r="D974" s="323" t="str">
        <f t="shared" si="20"/>
        <v/>
      </c>
    </row>
    <row r="975" ht="42" customHeight="1" spans="1:4">
      <c r="A975" s="324" t="s">
        <v>806</v>
      </c>
      <c r="B975" s="326"/>
      <c r="C975" s="326">
        <v>1000</v>
      </c>
      <c r="D975" s="323"/>
    </row>
    <row r="976" ht="40" customHeight="1" spans="1:4">
      <c r="A976" s="324" t="s">
        <v>807</v>
      </c>
      <c r="B976" s="326">
        <v>21500</v>
      </c>
      <c r="C976" s="326">
        <v>9000</v>
      </c>
      <c r="D976" s="323" t="str">
        <f t="shared" si="20"/>
        <v/>
      </c>
    </row>
    <row r="977" ht="41" customHeight="1" spans="1:4">
      <c r="A977" s="324" t="s">
        <v>808</v>
      </c>
      <c r="B977" s="326"/>
      <c r="C977" s="326"/>
      <c r="D977" s="323" t="str">
        <f t="shared" si="20"/>
        <v/>
      </c>
    </row>
    <row r="978" ht="25" customHeight="1" spans="1:4">
      <c r="A978" s="324" t="s">
        <v>809</v>
      </c>
      <c r="B978" s="326"/>
      <c r="C978" s="326"/>
      <c r="D978" s="323" t="str">
        <f t="shared" si="20"/>
        <v/>
      </c>
    </row>
    <row r="979" ht="25" customHeight="1" spans="1:4">
      <c r="A979" s="321" t="s">
        <v>810</v>
      </c>
      <c r="B979" s="328"/>
      <c r="C979" s="328"/>
      <c r="D979" s="323" t="str">
        <f t="shared" si="20"/>
        <v/>
      </c>
    </row>
    <row r="980" ht="25" customHeight="1" spans="1:4">
      <c r="A980" s="324" t="s">
        <v>811</v>
      </c>
      <c r="B980" s="330"/>
      <c r="C980" s="330"/>
      <c r="D980" s="323" t="str">
        <f t="shared" si="20"/>
        <v/>
      </c>
    </row>
    <row r="981" ht="25" customHeight="1" spans="1:4">
      <c r="A981" s="324" t="s">
        <v>812</v>
      </c>
      <c r="B981" s="326"/>
      <c r="C981" s="326"/>
      <c r="D981" s="323" t="str">
        <f t="shared" si="20"/>
        <v/>
      </c>
    </row>
    <row r="982" ht="25" customHeight="1" spans="1:4">
      <c r="A982" s="321" t="s">
        <v>55</v>
      </c>
      <c r="B982" s="328">
        <f>SUM(B983,B993,B1009,B1014,B1028,B1035,B1042)</f>
        <v>1000</v>
      </c>
      <c r="C982" s="328">
        <f>SUM(C983,C993,C1009,C1014,C1028,C1035,C1042)</f>
        <v>900</v>
      </c>
      <c r="D982" s="323">
        <f t="shared" si="20"/>
        <v>-0.1</v>
      </c>
    </row>
    <row r="983" ht="25" customHeight="1" spans="1:4">
      <c r="A983" s="321" t="s">
        <v>813</v>
      </c>
      <c r="B983" s="328"/>
      <c r="C983" s="328">
        <f>SUM(C984:C992)</f>
        <v>0</v>
      </c>
      <c r="D983" s="323" t="str">
        <f t="shared" si="20"/>
        <v/>
      </c>
    </row>
    <row r="984" ht="25" customHeight="1" spans="1:4">
      <c r="A984" s="324" t="s">
        <v>81</v>
      </c>
      <c r="B984" s="326"/>
      <c r="C984" s="326"/>
      <c r="D984" s="323" t="str">
        <f t="shared" si="20"/>
        <v/>
      </c>
    </row>
    <row r="985" ht="25" customHeight="1" spans="1:4">
      <c r="A985" s="324" t="s">
        <v>82</v>
      </c>
      <c r="B985" s="326"/>
      <c r="C985" s="326"/>
      <c r="D985" s="323" t="str">
        <f t="shared" si="20"/>
        <v/>
      </c>
    </row>
    <row r="986" ht="25" customHeight="1" spans="1:4">
      <c r="A986" s="324" t="s">
        <v>83</v>
      </c>
      <c r="B986" s="326"/>
      <c r="C986" s="326"/>
      <c r="D986" s="323" t="str">
        <f t="shared" si="20"/>
        <v/>
      </c>
    </row>
    <row r="987" ht="25" customHeight="1" spans="1:4">
      <c r="A987" s="324" t="s">
        <v>814</v>
      </c>
      <c r="B987" s="326"/>
      <c r="C987" s="326"/>
      <c r="D987" s="323" t="str">
        <f t="shared" si="20"/>
        <v/>
      </c>
    </row>
    <row r="988" ht="25" customHeight="1" spans="1:4">
      <c r="A988" s="324" t="s">
        <v>815</v>
      </c>
      <c r="B988" s="326"/>
      <c r="C988" s="326"/>
      <c r="D988" s="323" t="str">
        <f t="shared" si="20"/>
        <v/>
      </c>
    </row>
    <row r="989" ht="25" customHeight="1" spans="1:4">
      <c r="A989" s="324" t="s">
        <v>816</v>
      </c>
      <c r="B989" s="326"/>
      <c r="C989" s="326"/>
      <c r="D989" s="323" t="str">
        <f t="shared" si="20"/>
        <v/>
      </c>
    </row>
    <row r="990" ht="25" customHeight="1" spans="1:4">
      <c r="A990" s="324" t="s">
        <v>817</v>
      </c>
      <c r="B990" s="330"/>
      <c r="C990" s="330"/>
      <c r="D990" s="323" t="str">
        <f t="shared" si="20"/>
        <v/>
      </c>
    </row>
    <row r="991" ht="25" customHeight="1" spans="1:4">
      <c r="A991" s="324" t="s">
        <v>818</v>
      </c>
      <c r="B991" s="326"/>
      <c r="C991" s="326"/>
      <c r="D991" s="323" t="str">
        <f t="shared" si="20"/>
        <v/>
      </c>
    </row>
    <row r="992" ht="25" customHeight="1" spans="1:4">
      <c r="A992" s="324" t="s">
        <v>819</v>
      </c>
      <c r="B992" s="326"/>
      <c r="C992" s="326"/>
      <c r="D992" s="323" t="str">
        <f t="shared" si="20"/>
        <v/>
      </c>
    </row>
    <row r="993" ht="25" customHeight="1" spans="1:4">
      <c r="A993" s="321" t="s">
        <v>820</v>
      </c>
      <c r="B993" s="328"/>
      <c r="C993" s="328"/>
      <c r="D993" s="323" t="str">
        <f t="shared" si="20"/>
        <v/>
      </c>
    </row>
    <row r="994" ht="25" customHeight="1" spans="1:4">
      <c r="A994" s="324" t="s">
        <v>81</v>
      </c>
      <c r="B994" s="326"/>
      <c r="C994" s="326"/>
      <c r="D994" s="323" t="str">
        <f t="shared" si="20"/>
        <v/>
      </c>
    </row>
    <row r="995" ht="25" customHeight="1" spans="1:4">
      <c r="A995" s="324" t="s">
        <v>82</v>
      </c>
      <c r="B995" s="326"/>
      <c r="C995" s="326"/>
      <c r="D995" s="323" t="str">
        <f t="shared" si="20"/>
        <v/>
      </c>
    </row>
    <row r="996" ht="25" customHeight="1" spans="1:4">
      <c r="A996" s="324" t="s">
        <v>83</v>
      </c>
      <c r="B996" s="326"/>
      <c r="C996" s="326"/>
      <c r="D996" s="323" t="str">
        <f t="shared" si="20"/>
        <v/>
      </c>
    </row>
    <row r="997" ht="25" customHeight="1" spans="1:4">
      <c r="A997" s="324" t="s">
        <v>821</v>
      </c>
      <c r="B997" s="326"/>
      <c r="C997" s="326"/>
      <c r="D997" s="323" t="str">
        <f t="shared" si="20"/>
        <v/>
      </c>
    </row>
    <row r="998" ht="25" customHeight="1" spans="1:4">
      <c r="A998" s="324" t="s">
        <v>822</v>
      </c>
      <c r="B998" s="326"/>
      <c r="C998" s="326"/>
      <c r="D998" s="323" t="str">
        <f t="shared" si="20"/>
        <v/>
      </c>
    </row>
    <row r="999" ht="25" customHeight="1" spans="1:4">
      <c r="A999" s="324" t="s">
        <v>823</v>
      </c>
      <c r="B999" s="326"/>
      <c r="C999" s="326"/>
      <c r="D999" s="323" t="str">
        <f t="shared" si="20"/>
        <v/>
      </c>
    </row>
    <row r="1000" ht="42" customHeight="1" spans="1:4">
      <c r="A1000" s="324" t="s">
        <v>824</v>
      </c>
      <c r="B1000" s="330"/>
      <c r="C1000" s="330"/>
      <c r="D1000" s="323" t="str">
        <f t="shared" si="20"/>
        <v/>
      </c>
    </row>
    <row r="1001" ht="25" customHeight="1" spans="1:4">
      <c r="A1001" s="324" t="s">
        <v>825</v>
      </c>
      <c r="B1001" s="326"/>
      <c r="C1001" s="326"/>
      <c r="D1001" s="323" t="str">
        <f t="shared" si="20"/>
        <v/>
      </c>
    </row>
    <row r="1002" ht="25" customHeight="1" spans="1:4">
      <c r="A1002" s="324" t="s">
        <v>826</v>
      </c>
      <c r="B1002" s="326"/>
      <c r="C1002" s="326"/>
      <c r="D1002" s="323" t="str">
        <f t="shared" si="20"/>
        <v/>
      </c>
    </row>
    <row r="1003" ht="25" customHeight="1" spans="1:4">
      <c r="A1003" s="324" t="s">
        <v>827</v>
      </c>
      <c r="B1003" s="326"/>
      <c r="C1003" s="326"/>
      <c r="D1003" s="323" t="str">
        <f t="shared" si="20"/>
        <v/>
      </c>
    </row>
    <row r="1004" ht="25" customHeight="1" spans="1:4">
      <c r="A1004" s="324" t="s">
        <v>828</v>
      </c>
      <c r="B1004" s="326"/>
      <c r="C1004" s="326"/>
      <c r="D1004" s="323" t="str">
        <f t="shared" si="20"/>
        <v/>
      </c>
    </row>
    <row r="1005" ht="25" customHeight="1" spans="1:4">
      <c r="A1005" s="324" t="s">
        <v>829</v>
      </c>
      <c r="B1005" s="330"/>
      <c r="C1005" s="330"/>
      <c r="D1005" s="323" t="str">
        <f t="shared" si="20"/>
        <v/>
      </c>
    </row>
    <row r="1006" ht="25" customHeight="1" spans="1:4">
      <c r="A1006" s="324" t="s">
        <v>830</v>
      </c>
      <c r="B1006" s="326"/>
      <c r="C1006" s="326"/>
      <c r="D1006" s="323" t="str">
        <f t="shared" si="20"/>
        <v/>
      </c>
    </row>
    <row r="1007" ht="25" customHeight="1" spans="1:4">
      <c r="A1007" s="324" t="s">
        <v>831</v>
      </c>
      <c r="B1007" s="326"/>
      <c r="C1007" s="326"/>
      <c r="D1007" s="323" t="str">
        <f t="shared" si="20"/>
        <v/>
      </c>
    </row>
    <row r="1008" ht="25" customHeight="1" spans="1:4">
      <c r="A1008" s="324" t="s">
        <v>832</v>
      </c>
      <c r="B1008" s="326"/>
      <c r="C1008" s="326"/>
      <c r="D1008" s="323" t="str">
        <f t="shared" si="20"/>
        <v/>
      </c>
    </row>
    <row r="1009" ht="25" customHeight="1" spans="1:4">
      <c r="A1009" s="321" t="s">
        <v>833</v>
      </c>
      <c r="B1009" s="328"/>
      <c r="C1009" s="328"/>
      <c r="D1009" s="323" t="str">
        <f t="shared" si="20"/>
        <v/>
      </c>
    </row>
    <row r="1010" ht="25" customHeight="1" spans="1:4">
      <c r="A1010" s="324" t="s">
        <v>81</v>
      </c>
      <c r="B1010" s="326"/>
      <c r="C1010" s="326"/>
      <c r="D1010" s="323" t="str">
        <f t="shared" si="20"/>
        <v/>
      </c>
    </row>
    <row r="1011" ht="25" customHeight="1" spans="1:4">
      <c r="A1011" s="324" t="s">
        <v>82</v>
      </c>
      <c r="B1011" s="326"/>
      <c r="C1011" s="326"/>
      <c r="D1011" s="323" t="str">
        <f t="shared" ref="D1011:D1074" si="21">IF(C1011&lt;&gt;0,IF((C1011/B1011-1)&lt;-30%,"",IF((C1011/B1011-1)&gt;150%,"",C1011/B1011-1)),"")</f>
        <v/>
      </c>
    </row>
    <row r="1012" ht="25" customHeight="1" spans="1:4">
      <c r="A1012" s="324" t="s">
        <v>83</v>
      </c>
      <c r="B1012" s="330"/>
      <c r="C1012" s="330"/>
      <c r="D1012" s="323" t="str">
        <f t="shared" si="21"/>
        <v/>
      </c>
    </row>
    <row r="1013" ht="25" customHeight="1" spans="1:4">
      <c r="A1013" s="324" t="s">
        <v>834</v>
      </c>
      <c r="B1013" s="326"/>
      <c r="C1013" s="326"/>
      <c r="D1013" s="323" t="str">
        <f t="shared" si="21"/>
        <v/>
      </c>
    </row>
    <row r="1014" ht="25" customHeight="1" spans="1:4">
      <c r="A1014" s="321" t="s">
        <v>835</v>
      </c>
      <c r="B1014" s="328">
        <f>SUM(B1015:B1027)</f>
        <v>500</v>
      </c>
      <c r="C1014" s="328">
        <f>SUM(C1015:C1027)</f>
        <v>800</v>
      </c>
      <c r="D1014" s="323">
        <f t="shared" si="21"/>
        <v>0.6</v>
      </c>
    </row>
    <row r="1015" ht="25" customHeight="1" spans="1:4">
      <c r="A1015" s="324" t="s">
        <v>81</v>
      </c>
      <c r="B1015" s="326"/>
      <c r="C1015" s="326"/>
      <c r="D1015" s="323" t="str">
        <f t="shared" si="21"/>
        <v/>
      </c>
    </row>
    <row r="1016" ht="25" customHeight="1" spans="1:4">
      <c r="A1016" s="324" t="s">
        <v>82</v>
      </c>
      <c r="B1016" s="326"/>
      <c r="C1016" s="326"/>
      <c r="D1016" s="323" t="str">
        <f t="shared" si="21"/>
        <v/>
      </c>
    </row>
    <row r="1017" ht="25" customHeight="1" spans="1:4">
      <c r="A1017" s="324" t="s">
        <v>83</v>
      </c>
      <c r="B1017" s="330"/>
      <c r="C1017" s="330"/>
      <c r="D1017" s="323" t="str">
        <f t="shared" si="21"/>
        <v/>
      </c>
    </row>
    <row r="1018" ht="25" customHeight="1" spans="1:4">
      <c r="A1018" s="324" t="s">
        <v>836</v>
      </c>
      <c r="B1018" s="326"/>
      <c r="C1018" s="326"/>
      <c r="D1018" s="323" t="str">
        <f t="shared" si="21"/>
        <v/>
      </c>
    </row>
    <row r="1019" ht="25" customHeight="1" spans="1:4">
      <c r="A1019" s="324" t="s">
        <v>837</v>
      </c>
      <c r="B1019" s="326"/>
      <c r="C1019" s="326"/>
      <c r="D1019" s="323" t="str">
        <f t="shared" si="21"/>
        <v/>
      </c>
    </row>
    <row r="1020" ht="25" customHeight="1" spans="1:4">
      <c r="A1020" s="324" t="s">
        <v>838</v>
      </c>
      <c r="B1020" s="330"/>
      <c r="C1020" s="330"/>
      <c r="D1020" s="323" t="str">
        <f t="shared" si="21"/>
        <v/>
      </c>
    </row>
    <row r="1021" ht="25" customHeight="1" spans="1:4">
      <c r="A1021" s="324" t="s">
        <v>839</v>
      </c>
      <c r="B1021" s="330"/>
      <c r="C1021" s="330"/>
      <c r="D1021" s="323" t="str">
        <f t="shared" si="21"/>
        <v/>
      </c>
    </row>
    <row r="1022" ht="41" customHeight="1" spans="1:4">
      <c r="A1022" s="324" t="s">
        <v>840</v>
      </c>
      <c r="B1022" s="326"/>
      <c r="C1022" s="326"/>
      <c r="D1022" s="323" t="str">
        <f t="shared" si="21"/>
        <v/>
      </c>
    </row>
    <row r="1023" ht="25" customHeight="1" spans="1:4">
      <c r="A1023" s="324" t="s">
        <v>841</v>
      </c>
      <c r="B1023" s="326">
        <v>500</v>
      </c>
      <c r="C1023" s="326">
        <v>800</v>
      </c>
      <c r="D1023" s="323">
        <f t="shared" si="21"/>
        <v>0.6</v>
      </c>
    </row>
    <row r="1024" ht="25" customHeight="1" spans="1:4">
      <c r="A1024" s="324" t="s">
        <v>842</v>
      </c>
      <c r="B1024" s="326"/>
      <c r="C1024" s="326"/>
      <c r="D1024" s="323" t="str">
        <f t="shared" si="21"/>
        <v/>
      </c>
    </row>
    <row r="1025" ht="25" customHeight="1" spans="1:4">
      <c r="A1025" s="324" t="s">
        <v>788</v>
      </c>
      <c r="B1025" s="326"/>
      <c r="C1025" s="326"/>
      <c r="D1025" s="323" t="str">
        <f t="shared" si="21"/>
        <v/>
      </c>
    </row>
    <row r="1026" ht="25" customHeight="1" spans="1:4">
      <c r="A1026" s="324" t="s">
        <v>843</v>
      </c>
      <c r="B1026" s="326"/>
      <c r="C1026" s="326"/>
      <c r="D1026" s="323" t="str">
        <f t="shared" si="21"/>
        <v/>
      </c>
    </row>
    <row r="1027" ht="25" customHeight="1" spans="1:4">
      <c r="A1027" s="324" t="s">
        <v>844</v>
      </c>
      <c r="B1027" s="326"/>
      <c r="C1027" s="326"/>
      <c r="D1027" s="323" t="str">
        <f t="shared" si="21"/>
        <v/>
      </c>
    </row>
    <row r="1028" ht="25" customHeight="1" spans="1:4">
      <c r="A1028" s="321" t="s">
        <v>845</v>
      </c>
      <c r="B1028" s="328"/>
      <c r="C1028" s="328"/>
      <c r="D1028" s="323" t="str">
        <f t="shared" si="21"/>
        <v/>
      </c>
    </row>
    <row r="1029" ht="25" customHeight="1" spans="1:4">
      <c r="A1029" s="324" t="s">
        <v>81</v>
      </c>
      <c r="B1029" s="326"/>
      <c r="C1029" s="326"/>
      <c r="D1029" s="323" t="str">
        <f t="shared" si="21"/>
        <v/>
      </c>
    </row>
    <row r="1030" ht="25" customHeight="1" spans="1:4">
      <c r="A1030" s="324" t="s">
        <v>82</v>
      </c>
      <c r="B1030" s="326"/>
      <c r="C1030" s="326"/>
      <c r="D1030" s="323" t="str">
        <f t="shared" si="21"/>
        <v/>
      </c>
    </row>
    <row r="1031" ht="25" customHeight="1" spans="1:4">
      <c r="A1031" s="324" t="s">
        <v>83</v>
      </c>
      <c r="B1031" s="330"/>
      <c r="C1031" s="330"/>
      <c r="D1031" s="323" t="str">
        <f t="shared" si="21"/>
        <v/>
      </c>
    </row>
    <row r="1032" ht="25" customHeight="1" spans="1:4">
      <c r="A1032" s="324" t="s">
        <v>846</v>
      </c>
      <c r="B1032" s="326"/>
      <c r="C1032" s="326"/>
      <c r="D1032" s="323" t="str">
        <f t="shared" si="21"/>
        <v/>
      </c>
    </row>
    <row r="1033" ht="25" customHeight="1" spans="1:4">
      <c r="A1033" s="324" t="s">
        <v>847</v>
      </c>
      <c r="B1033" s="326"/>
      <c r="C1033" s="326"/>
      <c r="D1033" s="323" t="str">
        <f t="shared" si="21"/>
        <v/>
      </c>
    </row>
    <row r="1034" ht="25" customHeight="1" spans="1:4">
      <c r="A1034" s="324" t="s">
        <v>848</v>
      </c>
      <c r="B1034" s="326"/>
      <c r="C1034" s="326"/>
      <c r="D1034" s="323" t="str">
        <f t="shared" si="21"/>
        <v/>
      </c>
    </row>
    <row r="1035" ht="25" customHeight="1" spans="1:4">
      <c r="A1035" s="321" t="s">
        <v>849</v>
      </c>
      <c r="B1035" s="328">
        <f>SUM(B1036:B1041)</f>
        <v>500</v>
      </c>
      <c r="C1035" s="328">
        <f>SUM(C1036:C1041)</f>
        <v>100</v>
      </c>
      <c r="D1035" s="323" t="str">
        <f t="shared" si="21"/>
        <v/>
      </c>
    </row>
    <row r="1036" ht="25" customHeight="1" spans="1:4">
      <c r="A1036" s="324" t="s">
        <v>81</v>
      </c>
      <c r="B1036" s="326"/>
      <c r="C1036" s="326"/>
      <c r="D1036" s="323" t="str">
        <f t="shared" si="21"/>
        <v/>
      </c>
    </row>
    <row r="1037" ht="25" customHeight="1" spans="1:4">
      <c r="A1037" s="324" t="s">
        <v>82</v>
      </c>
      <c r="B1037" s="326"/>
      <c r="C1037" s="326"/>
      <c r="D1037" s="323" t="str">
        <f t="shared" si="21"/>
        <v/>
      </c>
    </row>
    <row r="1038" ht="25" customHeight="1" spans="1:4">
      <c r="A1038" s="324" t="s">
        <v>83</v>
      </c>
      <c r="B1038" s="326"/>
      <c r="C1038" s="326"/>
      <c r="D1038" s="323" t="str">
        <f t="shared" si="21"/>
        <v/>
      </c>
    </row>
    <row r="1039" ht="25" customHeight="1" spans="1:4">
      <c r="A1039" s="324" t="s">
        <v>850</v>
      </c>
      <c r="B1039" s="326"/>
      <c r="C1039" s="326"/>
      <c r="D1039" s="323" t="str">
        <f t="shared" si="21"/>
        <v/>
      </c>
    </row>
    <row r="1040" ht="25" customHeight="1" spans="1:4">
      <c r="A1040" s="324" t="s">
        <v>851</v>
      </c>
      <c r="B1040" s="326">
        <v>300</v>
      </c>
      <c r="C1040" s="326">
        <v>100</v>
      </c>
      <c r="D1040" s="323" t="str">
        <f t="shared" si="21"/>
        <v/>
      </c>
    </row>
    <row r="1041" ht="39" customHeight="1" spans="1:4">
      <c r="A1041" s="324" t="s">
        <v>852</v>
      </c>
      <c r="B1041" s="326">
        <v>200</v>
      </c>
      <c r="C1041" s="326"/>
      <c r="D1041" s="323" t="str">
        <f t="shared" si="21"/>
        <v/>
      </c>
    </row>
    <row r="1042" ht="25" customHeight="1" spans="1:4">
      <c r="A1042" s="321" t="s">
        <v>853</v>
      </c>
      <c r="B1042" s="328"/>
      <c r="C1042" s="328"/>
      <c r="D1042" s="323" t="str">
        <f t="shared" si="21"/>
        <v/>
      </c>
    </row>
    <row r="1043" ht="25" customHeight="1" spans="1:4">
      <c r="A1043" s="324" t="s">
        <v>854</v>
      </c>
      <c r="B1043" s="326"/>
      <c r="C1043" s="326"/>
      <c r="D1043" s="323" t="str">
        <f t="shared" si="21"/>
        <v/>
      </c>
    </row>
    <row r="1044" ht="25" customHeight="1" spans="1:4">
      <c r="A1044" s="324" t="s">
        <v>855</v>
      </c>
      <c r="B1044" s="326"/>
      <c r="C1044" s="326"/>
      <c r="D1044" s="323" t="str">
        <f t="shared" si="21"/>
        <v/>
      </c>
    </row>
    <row r="1045" ht="25" customHeight="1" spans="1:4">
      <c r="A1045" s="324" t="s">
        <v>856</v>
      </c>
      <c r="B1045" s="326"/>
      <c r="C1045" s="326"/>
      <c r="D1045" s="323" t="str">
        <f t="shared" si="21"/>
        <v/>
      </c>
    </row>
    <row r="1046" ht="42" customHeight="1" spans="1:4">
      <c r="A1046" s="324" t="s">
        <v>857</v>
      </c>
      <c r="B1046" s="326"/>
      <c r="C1046" s="326"/>
      <c r="D1046" s="323" t="str">
        <f t="shared" si="21"/>
        <v/>
      </c>
    </row>
    <row r="1047" ht="25" customHeight="1" spans="1:4">
      <c r="A1047" s="324" t="s">
        <v>858</v>
      </c>
      <c r="B1047" s="330"/>
      <c r="C1047" s="330"/>
      <c r="D1047" s="323" t="str">
        <f t="shared" si="21"/>
        <v/>
      </c>
    </row>
    <row r="1048" ht="25" customHeight="1" spans="1:4">
      <c r="A1048" s="321" t="s">
        <v>56</v>
      </c>
      <c r="B1048" s="328">
        <f>SUM(B1049,B1059,B1065)</f>
        <v>500</v>
      </c>
      <c r="C1048" s="328">
        <f>SUM(C1049,C1059,C1065)</f>
        <v>1200</v>
      </c>
      <c r="D1048" s="323">
        <f t="shared" si="21"/>
        <v>1.4</v>
      </c>
    </row>
    <row r="1049" ht="25" customHeight="1" spans="1:4">
      <c r="A1049" s="321" t="s">
        <v>859</v>
      </c>
      <c r="B1049" s="328">
        <f>SUM(B1050:B1058)</f>
        <v>200</v>
      </c>
      <c r="C1049" s="328">
        <f>SUM(C1050:C1058)</f>
        <v>500</v>
      </c>
      <c r="D1049" s="323">
        <f t="shared" si="21"/>
        <v>1.5</v>
      </c>
    </row>
    <row r="1050" ht="25" customHeight="1" spans="1:4">
      <c r="A1050" s="324" t="s">
        <v>81</v>
      </c>
      <c r="B1050" s="326"/>
      <c r="C1050" s="326"/>
      <c r="D1050" s="323" t="str">
        <f t="shared" si="21"/>
        <v/>
      </c>
    </row>
    <row r="1051" ht="25" customHeight="1" spans="1:4">
      <c r="A1051" s="324" t="s">
        <v>82</v>
      </c>
      <c r="B1051" s="326"/>
      <c r="C1051" s="326"/>
      <c r="D1051" s="323" t="str">
        <f t="shared" si="21"/>
        <v/>
      </c>
    </row>
    <row r="1052" ht="25" customHeight="1" spans="1:4">
      <c r="A1052" s="324" t="s">
        <v>83</v>
      </c>
      <c r="B1052" s="330"/>
      <c r="C1052" s="330"/>
      <c r="D1052" s="323" t="str">
        <f t="shared" si="21"/>
        <v/>
      </c>
    </row>
    <row r="1053" ht="25" customHeight="1" spans="1:4">
      <c r="A1053" s="324" t="s">
        <v>860</v>
      </c>
      <c r="B1053" s="326"/>
      <c r="C1053" s="326"/>
      <c r="D1053" s="323" t="str">
        <f t="shared" si="21"/>
        <v/>
      </c>
    </row>
    <row r="1054" ht="25" customHeight="1" spans="1:4">
      <c r="A1054" s="324" t="s">
        <v>861</v>
      </c>
      <c r="B1054" s="326"/>
      <c r="C1054" s="326"/>
      <c r="D1054" s="323" t="str">
        <f t="shared" si="21"/>
        <v/>
      </c>
    </row>
    <row r="1055" ht="25" customHeight="1" spans="1:4">
      <c r="A1055" s="324" t="s">
        <v>862</v>
      </c>
      <c r="B1055" s="326"/>
      <c r="C1055" s="326"/>
      <c r="D1055" s="323" t="str">
        <f t="shared" si="21"/>
        <v/>
      </c>
    </row>
    <row r="1056" ht="25" customHeight="1" spans="1:4">
      <c r="A1056" s="324" t="s">
        <v>863</v>
      </c>
      <c r="B1056" s="326"/>
      <c r="C1056" s="326"/>
      <c r="D1056" s="323" t="str">
        <f t="shared" si="21"/>
        <v/>
      </c>
    </row>
    <row r="1057" ht="25" customHeight="1" spans="1:4">
      <c r="A1057" s="324" t="s">
        <v>90</v>
      </c>
      <c r="B1057" s="326"/>
      <c r="C1057" s="326"/>
      <c r="D1057" s="323" t="str">
        <f t="shared" si="21"/>
        <v/>
      </c>
    </row>
    <row r="1058" ht="25" customHeight="1" spans="1:4">
      <c r="A1058" s="324" t="s">
        <v>864</v>
      </c>
      <c r="B1058" s="326">
        <v>200</v>
      </c>
      <c r="C1058" s="326">
        <v>500</v>
      </c>
      <c r="D1058" s="323">
        <f t="shared" si="21"/>
        <v>1.5</v>
      </c>
    </row>
    <row r="1059" ht="25" customHeight="1" spans="1:4">
      <c r="A1059" s="321" t="s">
        <v>865</v>
      </c>
      <c r="B1059" s="328"/>
      <c r="C1059" s="328"/>
      <c r="D1059" s="323" t="str">
        <f t="shared" si="21"/>
        <v/>
      </c>
    </row>
    <row r="1060" ht="25" customHeight="1" spans="1:4">
      <c r="A1060" s="324" t="s">
        <v>81</v>
      </c>
      <c r="B1060" s="326"/>
      <c r="C1060" s="326"/>
      <c r="D1060" s="323" t="str">
        <f t="shared" si="21"/>
        <v/>
      </c>
    </row>
    <row r="1061" ht="25" customHeight="1" spans="1:4">
      <c r="A1061" s="324" t="s">
        <v>82</v>
      </c>
      <c r="B1061" s="326"/>
      <c r="C1061" s="326"/>
      <c r="D1061" s="323" t="str">
        <f t="shared" si="21"/>
        <v/>
      </c>
    </row>
    <row r="1062" ht="25" customHeight="1" spans="1:4">
      <c r="A1062" s="324" t="s">
        <v>83</v>
      </c>
      <c r="B1062" s="326"/>
      <c r="C1062" s="326"/>
      <c r="D1062" s="323" t="str">
        <f t="shared" si="21"/>
        <v/>
      </c>
    </row>
    <row r="1063" ht="25" customHeight="1" spans="1:4">
      <c r="A1063" s="324" t="s">
        <v>866</v>
      </c>
      <c r="B1063" s="326"/>
      <c r="C1063" s="326"/>
      <c r="D1063" s="323" t="str">
        <f t="shared" si="21"/>
        <v/>
      </c>
    </row>
    <row r="1064" ht="25" customHeight="1" spans="1:4">
      <c r="A1064" s="324" t="s">
        <v>867</v>
      </c>
      <c r="B1064" s="326"/>
      <c r="C1064" s="326"/>
      <c r="D1064" s="323" t="str">
        <f t="shared" si="21"/>
        <v/>
      </c>
    </row>
    <row r="1065" ht="25" customHeight="1" spans="1:4">
      <c r="A1065" s="321" t="s">
        <v>868</v>
      </c>
      <c r="B1065" s="328">
        <f>SUM(B1066:B1067)</f>
        <v>300</v>
      </c>
      <c r="C1065" s="328">
        <f>SUM(C1066:C1067)</f>
        <v>700</v>
      </c>
      <c r="D1065" s="323">
        <f t="shared" si="21"/>
        <v>1.33333333333333</v>
      </c>
    </row>
    <row r="1066" ht="25" customHeight="1" spans="1:4">
      <c r="A1066" s="324" t="s">
        <v>869</v>
      </c>
      <c r="B1066" s="330"/>
      <c r="C1066" s="330"/>
      <c r="D1066" s="323" t="str">
        <f t="shared" si="21"/>
        <v/>
      </c>
    </row>
    <row r="1067" ht="25" customHeight="1" spans="1:4">
      <c r="A1067" s="324" t="s">
        <v>870</v>
      </c>
      <c r="B1067" s="326">
        <v>300</v>
      </c>
      <c r="C1067" s="326">
        <v>700</v>
      </c>
      <c r="D1067" s="323">
        <f t="shared" si="21"/>
        <v>1.33333333333333</v>
      </c>
    </row>
    <row r="1068" ht="25" customHeight="1" spans="1:4">
      <c r="A1068" s="321" t="s">
        <v>57</v>
      </c>
      <c r="B1068" s="328"/>
      <c r="C1068" s="328"/>
      <c r="D1068" s="323" t="str">
        <f t="shared" si="21"/>
        <v/>
      </c>
    </row>
    <row r="1069" ht="25" customHeight="1" spans="1:4">
      <c r="A1069" s="321" t="s">
        <v>871</v>
      </c>
      <c r="B1069" s="328"/>
      <c r="C1069" s="328"/>
      <c r="D1069" s="323" t="str">
        <f t="shared" si="21"/>
        <v/>
      </c>
    </row>
    <row r="1070" ht="25" customHeight="1" spans="1:4">
      <c r="A1070" s="338" t="s">
        <v>81</v>
      </c>
      <c r="B1070" s="326"/>
      <c r="C1070" s="326"/>
      <c r="D1070" s="323" t="str">
        <f t="shared" si="21"/>
        <v/>
      </c>
    </row>
    <row r="1071" ht="25" customHeight="1" spans="1:4">
      <c r="A1071" s="324" t="s">
        <v>82</v>
      </c>
      <c r="B1071" s="326"/>
      <c r="C1071" s="326"/>
      <c r="D1071" s="323" t="str">
        <f t="shared" si="21"/>
        <v/>
      </c>
    </row>
    <row r="1072" ht="25" customHeight="1" spans="1:4">
      <c r="A1072" s="324" t="s">
        <v>83</v>
      </c>
      <c r="B1072" s="326"/>
      <c r="C1072" s="326"/>
      <c r="D1072" s="323" t="str">
        <f t="shared" si="21"/>
        <v/>
      </c>
    </row>
    <row r="1073" ht="25" customHeight="1" spans="1:4">
      <c r="A1073" s="324" t="s">
        <v>872</v>
      </c>
      <c r="B1073" s="326"/>
      <c r="C1073" s="326"/>
      <c r="D1073" s="323" t="str">
        <f t="shared" ref="D1073:D1136" si="22">IF(C1073&lt;&gt;0,IF((C1073/B1073-1)&lt;-30%,"",IF((C1073/B1073-1)&gt;150%,"",C1073/B1073-1)),"")</f>
        <v/>
      </c>
    </row>
    <row r="1074" ht="25" customHeight="1" spans="1:4">
      <c r="A1074" s="324" t="s">
        <v>90</v>
      </c>
      <c r="B1074" s="326"/>
      <c r="C1074" s="326"/>
      <c r="D1074" s="323" t="str">
        <f t="shared" si="22"/>
        <v/>
      </c>
    </row>
    <row r="1075" ht="25" customHeight="1" spans="1:4">
      <c r="A1075" s="324" t="s">
        <v>873</v>
      </c>
      <c r="B1075" s="330"/>
      <c r="C1075" s="330"/>
      <c r="D1075" s="323" t="str">
        <f t="shared" si="22"/>
        <v/>
      </c>
    </row>
    <row r="1076" ht="25" customHeight="1" spans="1:4">
      <c r="A1076" s="321" t="s">
        <v>874</v>
      </c>
      <c r="B1076" s="322"/>
      <c r="C1076" s="322"/>
      <c r="D1076" s="323" t="str">
        <f t="shared" si="22"/>
        <v/>
      </c>
    </row>
    <row r="1077" ht="25" customHeight="1" spans="1:4">
      <c r="A1077" s="324" t="s">
        <v>875</v>
      </c>
      <c r="B1077" s="330"/>
      <c r="C1077" s="330"/>
      <c r="D1077" s="323" t="str">
        <f t="shared" si="22"/>
        <v/>
      </c>
    </row>
    <row r="1078" ht="25" customHeight="1" spans="1:4">
      <c r="A1078" s="324" t="s">
        <v>876</v>
      </c>
      <c r="B1078" s="330"/>
      <c r="C1078" s="330"/>
      <c r="D1078" s="323" t="str">
        <f t="shared" si="22"/>
        <v/>
      </c>
    </row>
    <row r="1079" ht="25" customHeight="1" spans="1:4">
      <c r="A1079" s="324" t="s">
        <v>877</v>
      </c>
      <c r="B1079" s="330"/>
      <c r="C1079" s="330"/>
      <c r="D1079" s="323" t="str">
        <f t="shared" si="22"/>
        <v/>
      </c>
    </row>
    <row r="1080" ht="25" customHeight="1" spans="1:4">
      <c r="A1080" s="324" t="s">
        <v>878</v>
      </c>
      <c r="B1080" s="330"/>
      <c r="C1080" s="330"/>
      <c r="D1080" s="323" t="str">
        <f t="shared" si="22"/>
        <v/>
      </c>
    </row>
    <row r="1081" ht="25" customHeight="1" spans="1:4">
      <c r="A1081" s="324" t="s">
        <v>879</v>
      </c>
      <c r="B1081" s="330"/>
      <c r="C1081" s="330"/>
      <c r="D1081" s="323" t="str">
        <f t="shared" si="22"/>
        <v/>
      </c>
    </row>
    <row r="1082" ht="25" customHeight="1" spans="1:4">
      <c r="A1082" s="324" t="s">
        <v>880</v>
      </c>
      <c r="B1082" s="330"/>
      <c r="C1082" s="330"/>
      <c r="D1082" s="323" t="str">
        <f t="shared" si="22"/>
        <v/>
      </c>
    </row>
    <row r="1083" ht="25" customHeight="1" spans="1:4">
      <c r="A1083" s="324" t="s">
        <v>881</v>
      </c>
      <c r="B1083" s="330"/>
      <c r="C1083" s="330"/>
      <c r="D1083" s="323" t="str">
        <f t="shared" si="22"/>
        <v/>
      </c>
    </row>
    <row r="1084" ht="25" customHeight="1" spans="1:4">
      <c r="A1084" s="324" t="s">
        <v>882</v>
      </c>
      <c r="B1084" s="330"/>
      <c r="C1084" s="330"/>
      <c r="D1084" s="323" t="str">
        <f t="shared" si="22"/>
        <v/>
      </c>
    </row>
    <row r="1085" ht="25" customHeight="1" spans="1:4">
      <c r="A1085" s="324" t="s">
        <v>883</v>
      </c>
      <c r="B1085" s="330"/>
      <c r="C1085" s="330"/>
      <c r="D1085" s="323" t="str">
        <f t="shared" si="22"/>
        <v/>
      </c>
    </row>
    <row r="1086" ht="25" customHeight="1" spans="1:4">
      <c r="A1086" s="321" t="s">
        <v>884</v>
      </c>
      <c r="B1086" s="328"/>
      <c r="C1086" s="328"/>
      <c r="D1086" s="323" t="str">
        <f t="shared" si="22"/>
        <v/>
      </c>
    </row>
    <row r="1087" ht="25" customHeight="1" spans="1:4">
      <c r="A1087" s="324" t="s">
        <v>885</v>
      </c>
      <c r="B1087" s="326"/>
      <c r="C1087" s="326"/>
      <c r="D1087" s="323" t="str">
        <f t="shared" si="22"/>
        <v/>
      </c>
    </row>
    <row r="1088" ht="25" customHeight="1" spans="1:4">
      <c r="A1088" s="324" t="s">
        <v>886</v>
      </c>
      <c r="B1088" s="326"/>
      <c r="C1088" s="326"/>
      <c r="D1088" s="323" t="str">
        <f t="shared" si="22"/>
        <v/>
      </c>
    </row>
    <row r="1089" ht="25" customHeight="1" spans="1:4">
      <c r="A1089" s="324" t="s">
        <v>887</v>
      </c>
      <c r="B1089" s="326"/>
      <c r="C1089" s="326"/>
      <c r="D1089" s="323" t="str">
        <f t="shared" si="22"/>
        <v/>
      </c>
    </row>
    <row r="1090" ht="25" customHeight="1" spans="1:4">
      <c r="A1090" s="324" t="s">
        <v>888</v>
      </c>
      <c r="B1090" s="326"/>
      <c r="C1090" s="326"/>
      <c r="D1090" s="323" t="str">
        <f t="shared" si="22"/>
        <v/>
      </c>
    </row>
    <row r="1091" ht="25" customHeight="1" spans="1:4">
      <c r="A1091" s="324" t="s">
        <v>889</v>
      </c>
      <c r="B1091" s="326"/>
      <c r="C1091" s="326"/>
      <c r="D1091" s="323" t="str">
        <f t="shared" si="22"/>
        <v/>
      </c>
    </row>
    <row r="1092" ht="25" customHeight="1" spans="1:4">
      <c r="A1092" s="321" t="s">
        <v>890</v>
      </c>
      <c r="B1092" s="328"/>
      <c r="C1092" s="328"/>
      <c r="D1092" s="323" t="str">
        <f t="shared" si="22"/>
        <v/>
      </c>
    </row>
    <row r="1093" ht="25" customHeight="1" spans="1:4">
      <c r="A1093" s="324" t="s">
        <v>891</v>
      </c>
      <c r="B1093" s="326"/>
      <c r="C1093" s="326"/>
      <c r="D1093" s="323" t="str">
        <f t="shared" si="22"/>
        <v/>
      </c>
    </row>
    <row r="1094" ht="25" customHeight="1" spans="1:4">
      <c r="A1094" s="324" t="s">
        <v>892</v>
      </c>
      <c r="B1094" s="326"/>
      <c r="C1094" s="326"/>
      <c r="D1094" s="323" t="str">
        <f t="shared" si="22"/>
        <v/>
      </c>
    </row>
    <row r="1095" ht="25" customHeight="1" spans="1:4">
      <c r="A1095" s="321" t="s">
        <v>893</v>
      </c>
      <c r="B1095" s="322"/>
      <c r="C1095" s="322"/>
      <c r="D1095" s="323" t="str">
        <f t="shared" si="22"/>
        <v/>
      </c>
    </row>
    <row r="1096" ht="25" customHeight="1" spans="1:4">
      <c r="A1096" s="321" t="s">
        <v>58</v>
      </c>
      <c r="B1096" s="328"/>
      <c r="C1096" s="328"/>
      <c r="D1096" s="323" t="str">
        <f t="shared" si="22"/>
        <v/>
      </c>
    </row>
    <row r="1097" ht="25" customHeight="1" spans="1:4">
      <c r="A1097" s="321" t="s">
        <v>894</v>
      </c>
      <c r="B1097" s="328"/>
      <c r="C1097" s="328"/>
      <c r="D1097" s="323" t="str">
        <f t="shared" si="22"/>
        <v/>
      </c>
    </row>
    <row r="1098" ht="25" customHeight="1" spans="1:4">
      <c r="A1098" s="321" t="s">
        <v>895</v>
      </c>
      <c r="B1098" s="328"/>
      <c r="C1098" s="328"/>
      <c r="D1098" s="323" t="str">
        <f t="shared" si="22"/>
        <v/>
      </c>
    </row>
    <row r="1099" ht="25" customHeight="1" spans="1:4">
      <c r="A1099" s="321" t="s">
        <v>896</v>
      </c>
      <c r="B1099" s="328"/>
      <c r="C1099" s="328"/>
      <c r="D1099" s="323" t="str">
        <f t="shared" si="22"/>
        <v/>
      </c>
    </row>
    <row r="1100" ht="25" customHeight="1" spans="1:4">
      <c r="A1100" s="321" t="s">
        <v>897</v>
      </c>
      <c r="B1100" s="328"/>
      <c r="C1100" s="328"/>
      <c r="D1100" s="323" t="str">
        <f t="shared" si="22"/>
        <v/>
      </c>
    </row>
    <row r="1101" ht="25" customHeight="1" spans="1:4">
      <c r="A1101" s="321" t="s">
        <v>898</v>
      </c>
      <c r="B1101" s="328"/>
      <c r="C1101" s="328"/>
      <c r="D1101" s="323" t="str">
        <f t="shared" si="22"/>
        <v/>
      </c>
    </row>
    <row r="1102" ht="25" customHeight="1" spans="1:4">
      <c r="A1102" s="321" t="s">
        <v>899</v>
      </c>
      <c r="B1102" s="322"/>
      <c r="C1102" s="322"/>
      <c r="D1102" s="323" t="str">
        <f t="shared" si="22"/>
        <v/>
      </c>
    </row>
    <row r="1103" ht="25" customHeight="1" spans="1:4">
      <c r="A1103" s="321" t="s">
        <v>900</v>
      </c>
      <c r="B1103" s="328"/>
      <c r="C1103" s="328"/>
      <c r="D1103" s="323" t="str">
        <f t="shared" si="22"/>
        <v/>
      </c>
    </row>
    <row r="1104" ht="25" customHeight="1" spans="1:4">
      <c r="A1104" s="321" t="s">
        <v>901</v>
      </c>
      <c r="B1104" s="328"/>
      <c r="C1104" s="328"/>
      <c r="D1104" s="323" t="str">
        <f t="shared" si="22"/>
        <v/>
      </c>
    </row>
    <row r="1105" ht="25" customHeight="1" spans="1:4">
      <c r="A1105" s="321" t="s">
        <v>902</v>
      </c>
      <c r="B1105" s="328"/>
      <c r="C1105" s="328"/>
      <c r="D1105" s="323" t="str">
        <f t="shared" si="22"/>
        <v/>
      </c>
    </row>
    <row r="1106" ht="25" customHeight="1" spans="1:4">
      <c r="A1106" s="321" t="s">
        <v>59</v>
      </c>
      <c r="B1106" s="328">
        <f>SUM(B1107,B1134,B1149)</f>
        <v>2247</v>
      </c>
      <c r="C1106" s="328">
        <f>SUM(C1107,C1134,C1149)</f>
        <v>1716</v>
      </c>
      <c r="D1106" s="323">
        <f t="shared" si="22"/>
        <v>-0.236315086782376</v>
      </c>
    </row>
    <row r="1107" ht="25" customHeight="1" spans="1:4">
      <c r="A1107" s="321" t="s">
        <v>903</v>
      </c>
      <c r="B1107" s="328">
        <f>SUM(B1108:B1133)</f>
        <v>2111</v>
      </c>
      <c r="C1107" s="328">
        <f>SUM(C1108:C1133)</f>
        <v>1604</v>
      </c>
      <c r="D1107" s="323">
        <f t="shared" si="22"/>
        <v>-0.240170535291331</v>
      </c>
    </row>
    <row r="1108" ht="25" customHeight="1" spans="1:4">
      <c r="A1108" s="324" t="s">
        <v>81</v>
      </c>
      <c r="B1108" s="326">
        <v>900</v>
      </c>
      <c r="C1108" s="326">
        <v>1043</v>
      </c>
      <c r="D1108" s="323">
        <f t="shared" si="22"/>
        <v>0.158888888888889</v>
      </c>
    </row>
    <row r="1109" ht="25" customHeight="1" spans="1:4">
      <c r="A1109" s="324" t="s">
        <v>82</v>
      </c>
      <c r="B1109" s="330">
        <v>0</v>
      </c>
      <c r="C1109" s="330">
        <v>9</v>
      </c>
      <c r="D1109" s="323"/>
    </row>
    <row r="1110" ht="25" customHeight="1" spans="1:4">
      <c r="A1110" s="324" t="s">
        <v>83</v>
      </c>
      <c r="B1110" s="330">
        <v>0</v>
      </c>
      <c r="C1110" s="330"/>
      <c r="D1110" s="323" t="str">
        <f t="shared" si="22"/>
        <v/>
      </c>
    </row>
    <row r="1111" ht="25" customHeight="1" spans="1:4">
      <c r="A1111" s="324" t="s">
        <v>904</v>
      </c>
      <c r="B1111" s="326">
        <v>0</v>
      </c>
      <c r="C1111" s="326">
        <v>200</v>
      </c>
      <c r="D1111" s="323"/>
    </row>
    <row r="1112" ht="25" customHeight="1" spans="1:4">
      <c r="A1112" s="324" t="s">
        <v>905</v>
      </c>
      <c r="B1112" s="326">
        <v>820</v>
      </c>
      <c r="C1112" s="326">
        <v>10</v>
      </c>
      <c r="D1112" s="323" t="str">
        <f t="shared" si="22"/>
        <v/>
      </c>
    </row>
    <row r="1113" ht="25" customHeight="1" spans="1:4">
      <c r="A1113" s="324" t="s">
        <v>906</v>
      </c>
      <c r="B1113" s="326"/>
      <c r="C1113" s="326"/>
      <c r="D1113" s="323" t="str">
        <f t="shared" si="22"/>
        <v/>
      </c>
    </row>
    <row r="1114" ht="25" customHeight="1" spans="1:4">
      <c r="A1114" s="324" t="s">
        <v>907</v>
      </c>
      <c r="B1114" s="326"/>
      <c r="C1114" s="326"/>
      <c r="D1114" s="323" t="str">
        <f t="shared" si="22"/>
        <v/>
      </c>
    </row>
    <row r="1115" ht="25" customHeight="1" spans="1:4">
      <c r="A1115" s="324" t="s">
        <v>908</v>
      </c>
      <c r="B1115" s="326">
        <v>50</v>
      </c>
      <c r="C1115" s="326"/>
      <c r="D1115" s="323" t="str">
        <f t="shared" si="22"/>
        <v/>
      </c>
    </row>
    <row r="1116" ht="25" customHeight="1" spans="1:4">
      <c r="A1116" s="324" t="s">
        <v>909</v>
      </c>
      <c r="B1116" s="326"/>
      <c r="C1116" s="326"/>
      <c r="D1116" s="323" t="str">
        <f t="shared" si="22"/>
        <v/>
      </c>
    </row>
    <row r="1117" ht="25" customHeight="1" spans="1:4">
      <c r="A1117" s="324" t="s">
        <v>910</v>
      </c>
      <c r="B1117" s="326"/>
      <c r="C1117" s="326"/>
      <c r="D1117" s="323" t="str">
        <f t="shared" si="22"/>
        <v/>
      </c>
    </row>
    <row r="1118" ht="25" customHeight="1" spans="1:4">
      <c r="A1118" s="324" t="s">
        <v>911</v>
      </c>
      <c r="B1118" s="330"/>
      <c r="C1118" s="330">
        <v>5</v>
      </c>
      <c r="D1118" s="323"/>
    </row>
    <row r="1119" ht="25" customHeight="1" spans="1:4">
      <c r="A1119" s="324" t="s">
        <v>912</v>
      </c>
      <c r="B1119" s="326"/>
      <c r="C1119" s="326"/>
      <c r="D1119" s="323" t="str">
        <f t="shared" si="22"/>
        <v/>
      </c>
    </row>
    <row r="1120" ht="25" customHeight="1" spans="1:4">
      <c r="A1120" s="324" t="s">
        <v>913</v>
      </c>
      <c r="B1120" s="326"/>
      <c r="C1120" s="326"/>
      <c r="D1120" s="323" t="str">
        <f t="shared" si="22"/>
        <v/>
      </c>
    </row>
    <row r="1121" ht="25" customHeight="1" spans="1:4">
      <c r="A1121" s="324" t="s">
        <v>914</v>
      </c>
      <c r="B1121" s="326"/>
      <c r="C1121" s="326"/>
      <c r="D1121" s="323" t="str">
        <f t="shared" si="22"/>
        <v/>
      </c>
    </row>
    <row r="1122" ht="25" customHeight="1" spans="1:4">
      <c r="A1122" s="324" t="s">
        <v>915</v>
      </c>
      <c r="B1122" s="326"/>
      <c r="C1122" s="326"/>
      <c r="D1122" s="323" t="str">
        <f t="shared" si="22"/>
        <v/>
      </c>
    </row>
    <row r="1123" ht="41" customHeight="1" spans="1:4">
      <c r="A1123" s="324" t="s">
        <v>916</v>
      </c>
      <c r="B1123" s="326"/>
      <c r="C1123" s="326"/>
      <c r="D1123" s="323" t="str">
        <f t="shared" si="22"/>
        <v/>
      </c>
    </row>
    <row r="1124" ht="25" customHeight="1" spans="1:4">
      <c r="A1124" s="324" t="s">
        <v>917</v>
      </c>
      <c r="B1124" s="326"/>
      <c r="C1124" s="326"/>
      <c r="D1124" s="323" t="str">
        <f t="shared" si="22"/>
        <v/>
      </c>
    </row>
    <row r="1125" ht="25" customHeight="1" spans="1:4">
      <c r="A1125" s="324" t="s">
        <v>918</v>
      </c>
      <c r="B1125" s="326"/>
      <c r="C1125" s="326"/>
      <c r="D1125" s="323" t="str">
        <f t="shared" si="22"/>
        <v/>
      </c>
    </row>
    <row r="1126" ht="25" customHeight="1" spans="1:4">
      <c r="A1126" s="324" t="s">
        <v>919</v>
      </c>
      <c r="B1126" s="326"/>
      <c r="C1126" s="326"/>
      <c r="D1126" s="323" t="str">
        <f t="shared" si="22"/>
        <v/>
      </c>
    </row>
    <row r="1127" ht="25" customHeight="1" spans="1:4">
      <c r="A1127" s="324" t="s">
        <v>920</v>
      </c>
      <c r="B1127" s="326"/>
      <c r="C1127" s="326"/>
      <c r="D1127" s="323" t="str">
        <f t="shared" si="22"/>
        <v/>
      </c>
    </row>
    <row r="1128" ht="25" customHeight="1" spans="1:4">
      <c r="A1128" s="324" t="s">
        <v>921</v>
      </c>
      <c r="B1128" s="326"/>
      <c r="C1128" s="326"/>
      <c r="D1128" s="323" t="str">
        <f t="shared" si="22"/>
        <v/>
      </c>
    </row>
    <row r="1129" ht="25" customHeight="1" spans="1:4">
      <c r="A1129" s="324" t="s">
        <v>922</v>
      </c>
      <c r="B1129" s="326"/>
      <c r="C1129" s="326"/>
      <c r="D1129" s="323" t="str">
        <f t="shared" si="22"/>
        <v/>
      </c>
    </row>
    <row r="1130" ht="25" customHeight="1" spans="1:4">
      <c r="A1130" s="324" t="s">
        <v>923</v>
      </c>
      <c r="B1130" s="326"/>
      <c r="C1130" s="326"/>
      <c r="D1130" s="323" t="str">
        <f t="shared" si="22"/>
        <v/>
      </c>
    </row>
    <row r="1131" ht="25" customHeight="1" spans="1:4">
      <c r="A1131" s="324" t="s">
        <v>924</v>
      </c>
      <c r="B1131" s="326"/>
      <c r="C1131" s="326"/>
      <c r="D1131" s="323" t="str">
        <f t="shared" si="22"/>
        <v/>
      </c>
    </row>
    <row r="1132" ht="25" customHeight="1" spans="1:4">
      <c r="A1132" s="324" t="s">
        <v>90</v>
      </c>
      <c r="B1132" s="326">
        <v>241</v>
      </c>
      <c r="C1132" s="326">
        <v>237</v>
      </c>
      <c r="D1132" s="323">
        <f t="shared" si="22"/>
        <v>-0.016597510373444</v>
      </c>
    </row>
    <row r="1133" ht="25" customHeight="1" spans="1:4">
      <c r="A1133" s="324" t="s">
        <v>925</v>
      </c>
      <c r="B1133" s="326">
        <v>100</v>
      </c>
      <c r="C1133" s="326">
        <v>100</v>
      </c>
      <c r="D1133" s="323">
        <f t="shared" si="22"/>
        <v>0</v>
      </c>
    </row>
    <row r="1134" ht="25" customHeight="1" spans="1:4">
      <c r="A1134" s="321" t="s">
        <v>926</v>
      </c>
      <c r="B1134" s="328">
        <f>SUM(B1135:B1148)</f>
        <v>136</v>
      </c>
      <c r="C1134" s="328">
        <f>SUM(C1135:C1148)</f>
        <v>112</v>
      </c>
      <c r="D1134" s="323">
        <f t="shared" si="22"/>
        <v>-0.176470588235294</v>
      </c>
    </row>
    <row r="1135" ht="25" customHeight="1" spans="1:4">
      <c r="A1135" s="324" t="s">
        <v>81</v>
      </c>
      <c r="B1135" s="326">
        <v>33</v>
      </c>
      <c r="C1135" s="326">
        <v>33</v>
      </c>
      <c r="D1135" s="323">
        <f t="shared" si="22"/>
        <v>0</v>
      </c>
    </row>
    <row r="1136" ht="25" customHeight="1" spans="1:4">
      <c r="A1136" s="324" t="s">
        <v>82</v>
      </c>
      <c r="B1136" s="326">
        <v>0</v>
      </c>
      <c r="C1136" s="326"/>
      <c r="D1136" s="323" t="str">
        <f t="shared" si="22"/>
        <v/>
      </c>
    </row>
    <row r="1137" ht="25" customHeight="1" spans="1:4">
      <c r="A1137" s="324" t="s">
        <v>83</v>
      </c>
      <c r="B1137" s="326">
        <v>0</v>
      </c>
      <c r="C1137" s="326"/>
      <c r="D1137" s="323" t="str">
        <f t="shared" ref="D1137:D1149" si="23">IF(C1137&lt;&gt;0,IF((C1137/B1137-1)&lt;-30%,"",IF((C1137/B1137-1)&gt;150%,"",C1137/B1137-1)),"")</f>
        <v/>
      </c>
    </row>
    <row r="1138" ht="25" customHeight="1" spans="1:4">
      <c r="A1138" s="324" t="s">
        <v>927</v>
      </c>
      <c r="B1138" s="326">
        <v>80</v>
      </c>
      <c r="C1138" s="326">
        <v>58</v>
      </c>
      <c r="D1138" s="323">
        <f t="shared" si="23"/>
        <v>-0.275</v>
      </c>
    </row>
    <row r="1139" ht="25" customHeight="1" spans="1:4">
      <c r="A1139" s="324" t="s">
        <v>928</v>
      </c>
      <c r="B1139" s="326"/>
      <c r="C1139" s="326">
        <v>7</v>
      </c>
      <c r="D1139" s="323"/>
    </row>
    <row r="1140" ht="25" customHeight="1" spans="1:4">
      <c r="A1140" s="324" t="s">
        <v>929</v>
      </c>
      <c r="B1140" s="326">
        <v>7</v>
      </c>
      <c r="C1140" s="326"/>
      <c r="D1140" s="323" t="str">
        <f t="shared" si="23"/>
        <v/>
      </c>
    </row>
    <row r="1141" ht="25" customHeight="1" spans="1:4">
      <c r="A1141" s="324" t="s">
        <v>930</v>
      </c>
      <c r="B1141" s="330">
        <v>0</v>
      </c>
      <c r="C1141" s="330"/>
      <c r="D1141" s="323" t="str">
        <f t="shared" si="23"/>
        <v/>
      </c>
    </row>
    <row r="1142" ht="25" customHeight="1" spans="1:4">
      <c r="A1142" s="324" t="s">
        <v>931</v>
      </c>
      <c r="B1142" s="330">
        <v>0</v>
      </c>
      <c r="C1142" s="330"/>
      <c r="D1142" s="323" t="str">
        <f t="shared" si="23"/>
        <v/>
      </c>
    </row>
    <row r="1143" ht="25" customHeight="1" spans="1:4">
      <c r="A1143" s="324" t="s">
        <v>932</v>
      </c>
      <c r="B1143" s="326">
        <v>6</v>
      </c>
      <c r="C1143" s="326">
        <v>5</v>
      </c>
      <c r="D1143" s="323">
        <f t="shared" si="23"/>
        <v>-0.166666666666667</v>
      </c>
    </row>
    <row r="1144" ht="25" customHeight="1" spans="1:4">
      <c r="A1144" s="324" t="s">
        <v>933</v>
      </c>
      <c r="B1144" s="326">
        <v>10</v>
      </c>
      <c r="C1144" s="326">
        <v>9</v>
      </c>
      <c r="D1144" s="323">
        <f t="shared" si="23"/>
        <v>-0.1</v>
      </c>
    </row>
    <row r="1145" ht="25" customHeight="1" spans="1:4">
      <c r="A1145" s="324" t="s">
        <v>934</v>
      </c>
      <c r="B1145" s="326"/>
      <c r="C1145" s="326"/>
      <c r="D1145" s="323" t="str">
        <f t="shared" si="23"/>
        <v/>
      </c>
    </row>
    <row r="1146" ht="25" customHeight="1" spans="1:4">
      <c r="A1146" s="324" t="s">
        <v>935</v>
      </c>
      <c r="B1146" s="326"/>
      <c r="C1146" s="326"/>
      <c r="D1146" s="323" t="str">
        <f t="shared" si="23"/>
        <v/>
      </c>
    </row>
    <row r="1147" ht="25" customHeight="1" spans="1:4">
      <c r="A1147" s="324" t="s">
        <v>936</v>
      </c>
      <c r="B1147" s="326"/>
      <c r="C1147" s="326"/>
      <c r="D1147" s="323" t="str">
        <f t="shared" si="23"/>
        <v/>
      </c>
    </row>
    <row r="1148" ht="25" customHeight="1" spans="1:4">
      <c r="A1148" s="324" t="s">
        <v>937</v>
      </c>
      <c r="B1148" s="326"/>
      <c r="C1148" s="326"/>
      <c r="D1148" s="323" t="str">
        <f t="shared" si="23"/>
        <v/>
      </c>
    </row>
    <row r="1149" ht="25" customHeight="1" spans="1:4">
      <c r="A1149" s="321" t="s">
        <v>938</v>
      </c>
      <c r="B1149" s="328"/>
      <c r="C1149" s="328"/>
      <c r="D1149" s="323" t="str">
        <f t="shared" si="23"/>
        <v/>
      </c>
    </row>
    <row r="1150" ht="25" customHeight="1" spans="1:4">
      <c r="A1150" s="321" t="s">
        <v>60</v>
      </c>
      <c r="B1150" s="328">
        <f>SUM(B1151,B1162,B1166)</f>
        <v>24929</v>
      </c>
      <c r="C1150" s="328">
        <f>SUM(C1151,C1162,C1166)</f>
        <v>42043</v>
      </c>
      <c r="D1150" s="323">
        <f t="shared" ref="D1150:D1213" si="24">IF(C1150&lt;&gt;0,IF((C1150/B1150-1)&lt;-30%,"",IF((C1150/B1150-1)&gt;150%,"",C1150/B1150-1)),"")</f>
        <v>0.686509687512536</v>
      </c>
    </row>
    <row r="1151" ht="25" customHeight="1" spans="1:4">
      <c r="A1151" s="321" t="s">
        <v>939</v>
      </c>
      <c r="B1151" s="328">
        <f>SUM(B1152:B1161)</f>
        <v>16549</v>
      </c>
      <c r="C1151" s="328">
        <f>SUM(C1152:C1161)</f>
        <v>33200</v>
      </c>
      <c r="D1151" s="323">
        <f t="shared" si="24"/>
        <v>1.00616351441175</v>
      </c>
    </row>
    <row r="1152" ht="25" customHeight="1" spans="1:4">
      <c r="A1152" s="324" t="s">
        <v>940</v>
      </c>
      <c r="B1152" s="326">
        <v>4279</v>
      </c>
      <c r="C1152" s="326"/>
      <c r="D1152" s="323" t="str">
        <f t="shared" si="24"/>
        <v/>
      </c>
    </row>
    <row r="1153" ht="25" customHeight="1" spans="1:4">
      <c r="A1153" s="324" t="s">
        <v>941</v>
      </c>
      <c r="B1153" s="326">
        <v>0</v>
      </c>
      <c r="C1153" s="326"/>
      <c r="D1153" s="323" t="str">
        <f t="shared" si="24"/>
        <v/>
      </c>
    </row>
    <row r="1154" ht="25" customHeight="1" spans="1:4">
      <c r="A1154" s="324" t="s">
        <v>942</v>
      </c>
      <c r="B1154" s="326">
        <v>3270</v>
      </c>
      <c r="C1154" s="326">
        <v>3000</v>
      </c>
      <c r="D1154" s="323">
        <f t="shared" si="24"/>
        <v>-0.0825688073394495</v>
      </c>
    </row>
    <row r="1155" ht="25" customHeight="1" spans="1:4">
      <c r="A1155" s="324" t="s">
        <v>943</v>
      </c>
      <c r="B1155" s="326">
        <v>2000</v>
      </c>
      <c r="C1155" s="326"/>
      <c r="D1155" s="323" t="str">
        <f t="shared" si="24"/>
        <v/>
      </c>
    </row>
    <row r="1156" ht="25" customHeight="1" spans="1:4">
      <c r="A1156" s="324" t="s">
        <v>944</v>
      </c>
      <c r="B1156" s="326"/>
      <c r="C1156" s="326">
        <v>25000</v>
      </c>
      <c r="D1156" s="323"/>
    </row>
    <row r="1157" ht="25" customHeight="1" spans="1:4">
      <c r="A1157" s="324" t="s">
        <v>945</v>
      </c>
      <c r="B1157" s="326">
        <v>7000</v>
      </c>
      <c r="C1157" s="326"/>
      <c r="D1157" s="323" t="str">
        <f t="shared" si="24"/>
        <v/>
      </c>
    </row>
    <row r="1158" ht="25" customHeight="1" spans="1:4">
      <c r="A1158" s="324" t="s">
        <v>946</v>
      </c>
      <c r="B1158" s="326"/>
      <c r="C1158" s="326"/>
      <c r="D1158" s="323" t="str">
        <f t="shared" si="24"/>
        <v/>
      </c>
    </row>
    <row r="1159" ht="25" customHeight="1" spans="1:4">
      <c r="A1159" s="324" t="s">
        <v>947</v>
      </c>
      <c r="B1159" s="326"/>
      <c r="C1159" s="326"/>
      <c r="D1159" s="323" t="str">
        <f t="shared" si="24"/>
        <v/>
      </c>
    </row>
    <row r="1160" ht="25" customHeight="1" spans="1:4">
      <c r="A1160" s="324" t="s">
        <v>948</v>
      </c>
      <c r="B1160" s="326"/>
      <c r="C1160" s="326"/>
      <c r="D1160" s="323" t="str">
        <f t="shared" si="24"/>
        <v/>
      </c>
    </row>
    <row r="1161" ht="25" customHeight="1" spans="1:4">
      <c r="A1161" s="324" t="s">
        <v>949</v>
      </c>
      <c r="B1161" s="326"/>
      <c r="C1161" s="326">
        <v>5200</v>
      </c>
      <c r="D1161" s="323"/>
    </row>
    <row r="1162" ht="25" customHeight="1" spans="1:4">
      <c r="A1162" s="321" t="s">
        <v>950</v>
      </c>
      <c r="B1162" s="328">
        <f>SUM(B1163:B1165)</f>
        <v>8380</v>
      </c>
      <c r="C1162" s="328">
        <f>SUM(C1163:C1165)</f>
        <v>8843</v>
      </c>
      <c r="D1162" s="323">
        <f t="shared" si="24"/>
        <v>0.0552505966587111</v>
      </c>
    </row>
    <row r="1163" ht="25" customHeight="1" spans="1:4">
      <c r="A1163" s="324" t="s">
        <v>951</v>
      </c>
      <c r="B1163" s="326">
        <v>8380</v>
      </c>
      <c r="C1163" s="326">
        <v>8843</v>
      </c>
      <c r="D1163" s="323">
        <f t="shared" si="24"/>
        <v>0.0552505966587111</v>
      </c>
    </row>
    <row r="1164" ht="25" customHeight="1" spans="1:4">
      <c r="A1164" s="324" t="s">
        <v>952</v>
      </c>
      <c r="B1164" s="330"/>
      <c r="C1164" s="330"/>
      <c r="D1164" s="323" t="str">
        <f t="shared" si="24"/>
        <v/>
      </c>
    </row>
    <row r="1165" ht="25" customHeight="1" spans="1:4">
      <c r="A1165" s="324" t="s">
        <v>953</v>
      </c>
      <c r="B1165" s="326"/>
      <c r="C1165" s="326"/>
      <c r="D1165" s="323" t="str">
        <f t="shared" si="24"/>
        <v/>
      </c>
    </row>
    <row r="1166" ht="25" customHeight="1" spans="1:4">
      <c r="A1166" s="321" t="s">
        <v>954</v>
      </c>
      <c r="B1166" s="328"/>
      <c r="C1166" s="328"/>
      <c r="D1166" s="323" t="str">
        <f t="shared" si="24"/>
        <v/>
      </c>
    </row>
    <row r="1167" ht="25" customHeight="1" spans="1:4">
      <c r="A1167" s="324" t="s">
        <v>955</v>
      </c>
      <c r="B1167" s="326"/>
      <c r="C1167" s="326"/>
      <c r="D1167" s="323" t="str">
        <f t="shared" si="24"/>
        <v/>
      </c>
    </row>
    <row r="1168" ht="25" customHeight="1" spans="1:4">
      <c r="A1168" s="324" t="s">
        <v>956</v>
      </c>
      <c r="B1168" s="326"/>
      <c r="C1168" s="326"/>
      <c r="D1168" s="323" t="str">
        <f t="shared" si="24"/>
        <v/>
      </c>
    </row>
    <row r="1169" ht="25" customHeight="1" spans="1:4">
      <c r="A1169" s="324" t="s">
        <v>957</v>
      </c>
      <c r="B1169" s="326"/>
      <c r="C1169" s="326"/>
      <c r="D1169" s="323" t="str">
        <f t="shared" si="24"/>
        <v/>
      </c>
    </row>
    <row r="1170" ht="25" customHeight="1" spans="1:4">
      <c r="A1170" s="321" t="s">
        <v>61</v>
      </c>
      <c r="B1170" s="328">
        <f>SUM(B1171,B1186,B1200,B1205,B1211)</f>
        <v>381</v>
      </c>
      <c r="C1170" s="328">
        <f>SUM(C1171,C1186,C1200,C1205,C1211)</f>
        <v>437</v>
      </c>
      <c r="D1170" s="323">
        <f t="shared" si="24"/>
        <v>0.146981627296588</v>
      </c>
    </row>
    <row r="1171" ht="25" customHeight="1" spans="1:4">
      <c r="A1171" s="321" t="s">
        <v>958</v>
      </c>
      <c r="B1171" s="328">
        <f>SUM(B1172:B1185)</f>
        <v>70</v>
      </c>
      <c r="C1171" s="328">
        <f>SUM(C1172:C1185)</f>
        <v>162</v>
      </c>
      <c r="D1171" s="323">
        <f t="shared" si="24"/>
        <v>1.31428571428571</v>
      </c>
    </row>
    <row r="1172" ht="25" customHeight="1" spans="1:4">
      <c r="A1172" s="324" t="s">
        <v>81</v>
      </c>
      <c r="B1172" s="326">
        <v>70</v>
      </c>
      <c r="C1172" s="326"/>
      <c r="D1172" s="323" t="str">
        <f t="shared" si="24"/>
        <v/>
      </c>
    </row>
    <row r="1173" ht="25" customHeight="1" spans="1:4">
      <c r="A1173" s="324" t="s">
        <v>82</v>
      </c>
      <c r="B1173" s="326"/>
      <c r="C1173" s="326"/>
      <c r="D1173" s="323" t="str">
        <f t="shared" si="24"/>
        <v/>
      </c>
    </row>
    <row r="1174" ht="25" customHeight="1" spans="1:4">
      <c r="A1174" s="324" t="s">
        <v>83</v>
      </c>
      <c r="B1174" s="326"/>
      <c r="C1174" s="326"/>
      <c r="D1174" s="323" t="str">
        <f t="shared" si="24"/>
        <v/>
      </c>
    </row>
    <row r="1175" ht="25" customHeight="1" spans="1:4">
      <c r="A1175" s="324" t="s">
        <v>959</v>
      </c>
      <c r="B1175" s="326"/>
      <c r="C1175" s="326"/>
      <c r="D1175" s="323" t="str">
        <f t="shared" si="24"/>
        <v/>
      </c>
    </row>
    <row r="1176" ht="25" customHeight="1" spans="1:4">
      <c r="A1176" s="324" t="s">
        <v>960</v>
      </c>
      <c r="B1176" s="326"/>
      <c r="C1176" s="326"/>
      <c r="D1176" s="323" t="str">
        <f t="shared" si="24"/>
        <v/>
      </c>
    </row>
    <row r="1177" ht="25" customHeight="1" spans="1:4">
      <c r="A1177" s="324" t="s">
        <v>961</v>
      </c>
      <c r="B1177" s="326"/>
      <c r="C1177" s="326"/>
      <c r="D1177" s="323" t="str">
        <f t="shared" si="24"/>
        <v/>
      </c>
    </row>
    <row r="1178" ht="25" customHeight="1" spans="1:4">
      <c r="A1178" s="324" t="s">
        <v>962</v>
      </c>
      <c r="B1178" s="326"/>
      <c r="C1178" s="326"/>
      <c r="D1178" s="323" t="str">
        <f t="shared" si="24"/>
        <v/>
      </c>
    </row>
    <row r="1179" ht="25" customHeight="1" spans="1:4">
      <c r="A1179" s="324" t="s">
        <v>963</v>
      </c>
      <c r="B1179" s="326"/>
      <c r="C1179" s="326"/>
      <c r="D1179" s="323" t="str">
        <f t="shared" si="24"/>
        <v/>
      </c>
    </row>
    <row r="1180" ht="25" customHeight="1" spans="1:4">
      <c r="A1180" s="324" t="s">
        <v>964</v>
      </c>
      <c r="B1180" s="326"/>
      <c r="C1180" s="326"/>
      <c r="D1180" s="323" t="str">
        <f t="shared" si="24"/>
        <v/>
      </c>
    </row>
    <row r="1181" ht="25" customHeight="1" spans="1:4">
      <c r="A1181" s="324" t="s">
        <v>965</v>
      </c>
      <c r="B1181" s="326"/>
      <c r="C1181" s="326"/>
      <c r="D1181" s="323" t="str">
        <f t="shared" si="24"/>
        <v/>
      </c>
    </row>
    <row r="1182" ht="25" customHeight="1" spans="1:4">
      <c r="A1182" s="324" t="s">
        <v>966</v>
      </c>
      <c r="B1182" s="326"/>
      <c r="C1182" s="326">
        <v>146</v>
      </c>
      <c r="D1182" s="323"/>
    </row>
    <row r="1183" ht="25" customHeight="1" spans="1:4">
      <c r="A1183" s="324" t="s">
        <v>967</v>
      </c>
      <c r="B1183" s="326"/>
      <c r="C1183" s="326"/>
      <c r="D1183" s="323" t="str">
        <f t="shared" si="24"/>
        <v/>
      </c>
    </row>
    <row r="1184" ht="25" customHeight="1" spans="1:4">
      <c r="A1184" s="324" t="s">
        <v>90</v>
      </c>
      <c r="B1184" s="330"/>
      <c r="C1184" s="330"/>
      <c r="D1184" s="323" t="str">
        <f t="shared" si="24"/>
        <v/>
      </c>
    </row>
    <row r="1185" ht="25" customHeight="1" spans="1:4">
      <c r="A1185" s="324" t="s">
        <v>968</v>
      </c>
      <c r="B1185" s="326"/>
      <c r="C1185" s="326">
        <v>16</v>
      </c>
      <c r="D1185" s="323"/>
    </row>
    <row r="1186" ht="25" customHeight="1" spans="1:4">
      <c r="A1186" s="321" t="s">
        <v>969</v>
      </c>
      <c r="B1186" s="328">
        <f>SUM(B1187:B1199)</f>
        <v>281</v>
      </c>
      <c r="C1186" s="328">
        <f>SUM(C1187:C1199)</f>
        <v>265</v>
      </c>
      <c r="D1186" s="323">
        <f t="shared" si="24"/>
        <v>-0.0569395017793595</v>
      </c>
    </row>
    <row r="1187" ht="25" customHeight="1" spans="1:4">
      <c r="A1187" s="324" t="s">
        <v>81</v>
      </c>
      <c r="B1187" s="326">
        <v>211</v>
      </c>
      <c r="C1187" s="326">
        <v>238</v>
      </c>
      <c r="D1187" s="323">
        <f t="shared" si="24"/>
        <v>0.127962085308057</v>
      </c>
    </row>
    <row r="1188" ht="25" customHeight="1" spans="1:4">
      <c r="A1188" s="324" t="s">
        <v>82</v>
      </c>
      <c r="B1188" s="326"/>
      <c r="C1188" s="326">
        <v>27</v>
      </c>
      <c r="D1188" s="323"/>
    </row>
    <row r="1189" ht="25" customHeight="1" spans="1:4">
      <c r="A1189" s="324" t="s">
        <v>83</v>
      </c>
      <c r="B1189" s="326"/>
      <c r="C1189" s="326"/>
      <c r="D1189" s="323" t="str">
        <f t="shared" si="24"/>
        <v/>
      </c>
    </row>
    <row r="1190" ht="25" customHeight="1" spans="1:4">
      <c r="A1190" s="324" t="s">
        <v>970</v>
      </c>
      <c r="B1190" s="326"/>
      <c r="C1190" s="326"/>
      <c r="D1190" s="323" t="str">
        <f t="shared" si="24"/>
        <v/>
      </c>
    </row>
    <row r="1191" ht="25" customHeight="1" spans="1:4">
      <c r="A1191" s="324" t="s">
        <v>971</v>
      </c>
      <c r="B1191" s="326"/>
      <c r="C1191" s="326"/>
      <c r="D1191" s="323" t="str">
        <f t="shared" si="24"/>
        <v/>
      </c>
    </row>
    <row r="1192" ht="25" customHeight="1" spans="1:4">
      <c r="A1192" s="324" t="s">
        <v>972</v>
      </c>
      <c r="B1192" s="326"/>
      <c r="C1192" s="326"/>
      <c r="D1192" s="323" t="str">
        <f t="shared" si="24"/>
        <v/>
      </c>
    </row>
    <row r="1193" ht="25" customHeight="1" spans="1:4">
      <c r="A1193" s="324" t="s">
        <v>973</v>
      </c>
      <c r="B1193" s="330"/>
      <c r="C1193" s="330"/>
      <c r="D1193" s="323" t="str">
        <f t="shared" si="24"/>
        <v/>
      </c>
    </row>
    <row r="1194" ht="25" customHeight="1" spans="1:4">
      <c r="A1194" s="324" t="s">
        <v>974</v>
      </c>
      <c r="B1194" s="326"/>
      <c r="C1194" s="326"/>
      <c r="D1194" s="323" t="str">
        <f t="shared" si="24"/>
        <v/>
      </c>
    </row>
    <row r="1195" ht="25" customHeight="1" spans="1:4">
      <c r="A1195" s="324" t="s">
        <v>975</v>
      </c>
      <c r="B1195" s="326"/>
      <c r="C1195" s="326"/>
      <c r="D1195" s="323" t="str">
        <f t="shared" si="24"/>
        <v/>
      </c>
    </row>
    <row r="1196" ht="25" customHeight="1" spans="1:4">
      <c r="A1196" s="324" t="s">
        <v>976</v>
      </c>
      <c r="B1196" s="326">
        <v>70</v>
      </c>
      <c r="C1196" s="326"/>
      <c r="D1196" s="323" t="str">
        <f t="shared" si="24"/>
        <v/>
      </c>
    </row>
    <row r="1197" ht="25" customHeight="1" spans="1:4">
      <c r="A1197" s="324" t="s">
        <v>977</v>
      </c>
      <c r="B1197" s="326"/>
      <c r="C1197" s="326"/>
      <c r="D1197" s="323" t="str">
        <f t="shared" si="24"/>
        <v/>
      </c>
    </row>
    <row r="1198" ht="25" customHeight="1" spans="1:4">
      <c r="A1198" s="324" t="s">
        <v>90</v>
      </c>
      <c r="B1198" s="326"/>
      <c r="C1198" s="326"/>
      <c r="D1198" s="323" t="str">
        <f t="shared" si="24"/>
        <v/>
      </c>
    </row>
    <row r="1199" ht="25" customHeight="1" spans="1:4">
      <c r="A1199" s="324" t="s">
        <v>978</v>
      </c>
      <c r="B1199" s="326"/>
      <c r="C1199" s="326"/>
      <c r="D1199" s="323" t="str">
        <f t="shared" si="24"/>
        <v/>
      </c>
    </row>
    <row r="1200" ht="25" customHeight="1" spans="1:4">
      <c r="A1200" s="321" t="s">
        <v>979</v>
      </c>
      <c r="B1200" s="328"/>
      <c r="C1200" s="328"/>
      <c r="D1200" s="323" t="str">
        <f t="shared" si="24"/>
        <v/>
      </c>
    </row>
    <row r="1201" ht="25" customHeight="1" spans="1:4">
      <c r="A1201" s="324" t="s">
        <v>980</v>
      </c>
      <c r="B1201" s="326"/>
      <c r="C1201" s="326"/>
      <c r="D1201" s="323" t="str">
        <f t="shared" si="24"/>
        <v/>
      </c>
    </row>
    <row r="1202" ht="25" customHeight="1" spans="1:4">
      <c r="A1202" s="324" t="s">
        <v>981</v>
      </c>
      <c r="B1202" s="326"/>
      <c r="C1202" s="326"/>
      <c r="D1202" s="323" t="str">
        <f t="shared" si="24"/>
        <v/>
      </c>
    </row>
    <row r="1203" ht="25" customHeight="1" spans="1:4">
      <c r="A1203" s="324" t="s">
        <v>982</v>
      </c>
      <c r="B1203" s="326"/>
      <c r="C1203" s="326"/>
      <c r="D1203" s="323" t="str">
        <f t="shared" si="24"/>
        <v/>
      </c>
    </row>
    <row r="1204" ht="25" customHeight="1" spans="1:4">
      <c r="A1204" s="324" t="s">
        <v>983</v>
      </c>
      <c r="B1204" s="326"/>
      <c r="C1204" s="326"/>
      <c r="D1204" s="323" t="str">
        <f t="shared" si="24"/>
        <v/>
      </c>
    </row>
    <row r="1205" ht="25" customHeight="1" spans="1:4">
      <c r="A1205" s="321" t="s">
        <v>984</v>
      </c>
      <c r="B1205" s="328"/>
      <c r="C1205" s="328">
        <f>SUM(C1206:C1210)</f>
        <v>10</v>
      </c>
      <c r="D1205" s="323"/>
    </row>
    <row r="1206" ht="25" customHeight="1" spans="1:4">
      <c r="A1206" s="324" t="s">
        <v>985</v>
      </c>
      <c r="B1206" s="330"/>
      <c r="C1206" s="330">
        <v>10</v>
      </c>
      <c r="D1206" s="323"/>
    </row>
    <row r="1207" ht="25" customHeight="1" spans="1:4">
      <c r="A1207" s="324" t="s">
        <v>986</v>
      </c>
      <c r="B1207" s="326"/>
      <c r="C1207" s="326"/>
      <c r="D1207" s="323" t="str">
        <f t="shared" si="24"/>
        <v/>
      </c>
    </row>
    <row r="1208" ht="25" customHeight="1" spans="1:4">
      <c r="A1208" s="324" t="s">
        <v>987</v>
      </c>
      <c r="B1208" s="326"/>
      <c r="C1208" s="326"/>
      <c r="D1208" s="323" t="str">
        <f t="shared" si="24"/>
        <v/>
      </c>
    </row>
    <row r="1209" ht="25" customHeight="1" spans="1:4">
      <c r="A1209" s="324" t="s">
        <v>988</v>
      </c>
      <c r="B1209" s="326"/>
      <c r="C1209" s="326"/>
      <c r="D1209" s="323" t="str">
        <f t="shared" si="24"/>
        <v/>
      </c>
    </row>
    <row r="1210" ht="25" customHeight="1" spans="1:4">
      <c r="A1210" s="324" t="s">
        <v>989</v>
      </c>
      <c r="B1210" s="326"/>
      <c r="C1210" s="326"/>
      <c r="D1210" s="323" t="str">
        <f t="shared" si="24"/>
        <v/>
      </c>
    </row>
    <row r="1211" ht="25" customHeight="1" spans="1:4">
      <c r="A1211" s="321" t="s">
        <v>990</v>
      </c>
      <c r="B1211" s="328">
        <f>SUM(B1212:B1222)</f>
        <v>30</v>
      </c>
      <c r="C1211" s="328"/>
      <c r="D1211" s="323" t="str">
        <f t="shared" si="24"/>
        <v/>
      </c>
    </row>
    <row r="1212" ht="25" customHeight="1" spans="1:4">
      <c r="A1212" s="324" t="s">
        <v>991</v>
      </c>
      <c r="B1212" s="326"/>
      <c r="C1212" s="326"/>
      <c r="D1212" s="323" t="str">
        <f t="shared" si="24"/>
        <v/>
      </c>
    </row>
    <row r="1213" ht="25" customHeight="1" spans="1:4">
      <c r="A1213" s="324" t="s">
        <v>992</v>
      </c>
      <c r="B1213" s="326"/>
      <c r="C1213" s="326"/>
      <c r="D1213" s="323" t="str">
        <f t="shared" si="24"/>
        <v/>
      </c>
    </row>
    <row r="1214" ht="25" customHeight="1" spans="1:4">
      <c r="A1214" s="324" t="s">
        <v>993</v>
      </c>
      <c r="B1214" s="326">
        <v>30</v>
      </c>
      <c r="C1214" s="326"/>
      <c r="D1214" s="323" t="str">
        <f t="shared" ref="D1214:D1222" si="25">IF(C1214&lt;&gt;0,IF((C1214/B1214-1)&lt;-30%,"",IF((C1214/B1214-1)&gt;150%,"",C1214/B1214-1)),"")</f>
        <v/>
      </c>
    </row>
    <row r="1215" ht="25" customHeight="1" spans="1:4">
      <c r="A1215" s="324" t="s">
        <v>994</v>
      </c>
      <c r="B1215" s="326"/>
      <c r="C1215" s="326"/>
      <c r="D1215" s="323" t="str">
        <f t="shared" si="25"/>
        <v/>
      </c>
    </row>
    <row r="1216" ht="25" customHeight="1" spans="1:4">
      <c r="A1216" s="324" t="s">
        <v>995</v>
      </c>
      <c r="B1216" s="326"/>
      <c r="C1216" s="326"/>
      <c r="D1216" s="323" t="str">
        <f t="shared" si="25"/>
        <v/>
      </c>
    </row>
    <row r="1217" ht="25" customHeight="1" spans="1:4">
      <c r="A1217" s="324" t="s">
        <v>996</v>
      </c>
      <c r="B1217" s="326"/>
      <c r="C1217" s="326"/>
      <c r="D1217" s="323" t="str">
        <f t="shared" si="25"/>
        <v/>
      </c>
    </row>
    <row r="1218" ht="25" customHeight="1" spans="1:4">
      <c r="A1218" s="324" t="s">
        <v>997</v>
      </c>
      <c r="B1218" s="326"/>
      <c r="C1218" s="326"/>
      <c r="D1218" s="323" t="str">
        <f t="shared" si="25"/>
        <v/>
      </c>
    </row>
    <row r="1219" ht="25" customHeight="1" spans="1:4">
      <c r="A1219" s="324" t="s">
        <v>998</v>
      </c>
      <c r="B1219" s="326"/>
      <c r="C1219" s="326"/>
      <c r="D1219" s="323" t="str">
        <f t="shared" si="25"/>
        <v/>
      </c>
    </row>
    <row r="1220" ht="25" customHeight="1" spans="1:4">
      <c r="A1220" s="324" t="s">
        <v>999</v>
      </c>
      <c r="B1220" s="326"/>
      <c r="C1220" s="326"/>
      <c r="D1220" s="323" t="str">
        <f t="shared" si="25"/>
        <v/>
      </c>
    </row>
    <row r="1221" ht="25" customHeight="1" spans="1:4">
      <c r="A1221" s="324" t="s">
        <v>1000</v>
      </c>
      <c r="B1221" s="326"/>
      <c r="C1221" s="326"/>
      <c r="D1221" s="323" t="str">
        <f t="shared" si="25"/>
        <v/>
      </c>
    </row>
    <row r="1222" ht="25" customHeight="1" spans="1:4">
      <c r="A1222" s="324" t="s">
        <v>1001</v>
      </c>
      <c r="B1222" s="330"/>
      <c r="C1222" s="330"/>
      <c r="D1222" s="323" t="str">
        <f t="shared" si="25"/>
        <v/>
      </c>
    </row>
    <row r="1223" ht="25" customHeight="1" spans="1:4">
      <c r="A1223" s="321" t="s">
        <v>62</v>
      </c>
      <c r="B1223" s="322">
        <f>SUM(B1224,B1236,B1242,B1248,B1256,B1269,B1273,B1279)</f>
        <v>4632</v>
      </c>
      <c r="C1223" s="322">
        <f>SUM(C1224,C1236,C1242,C1248,C1256,C1269,C1273,C1279)</f>
        <v>5162</v>
      </c>
      <c r="D1223" s="323">
        <f t="shared" ref="D1223:D1261" si="26">IF(C1223&lt;&gt;0,IF((C1223/B1223-1)&lt;-30%,"",IF((C1223/B1223-1)&gt;150%,"",C1223/B1223-1)),"")</f>
        <v>0.114421416234888</v>
      </c>
    </row>
    <row r="1224" ht="25" customHeight="1" spans="1:4">
      <c r="A1224" s="321" t="s">
        <v>1002</v>
      </c>
      <c r="B1224" s="328">
        <f>SUM(B1225:B1235)</f>
        <v>246</v>
      </c>
      <c r="C1224" s="328">
        <f>SUM(C1225:C1235)</f>
        <v>267</v>
      </c>
      <c r="D1224" s="323">
        <f t="shared" si="26"/>
        <v>0.0853658536585367</v>
      </c>
    </row>
    <row r="1225" ht="25" customHeight="1" spans="1:4">
      <c r="A1225" s="324" t="s">
        <v>81</v>
      </c>
      <c r="B1225" s="326">
        <v>211</v>
      </c>
      <c r="C1225" s="326">
        <v>211</v>
      </c>
      <c r="D1225" s="323">
        <f t="shared" si="26"/>
        <v>0</v>
      </c>
    </row>
    <row r="1226" ht="25" customHeight="1" spans="1:4">
      <c r="A1226" s="324" t="s">
        <v>82</v>
      </c>
      <c r="B1226" s="326"/>
      <c r="C1226" s="326">
        <v>3</v>
      </c>
      <c r="D1226" s="323"/>
    </row>
    <row r="1227" ht="25" customHeight="1" spans="1:4">
      <c r="A1227" s="324" t="s">
        <v>83</v>
      </c>
      <c r="B1227" s="326"/>
      <c r="C1227" s="326"/>
      <c r="D1227" s="323" t="str">
        <f t="shared" si="26"/>
        <v/>
      </c>
    </row>
    <row r="1228" ht="25" customHeight="1" spans="1:4">
      <c r="A1228" s="324" t="s">
        <v>1003</v>
      </c>
      <c r="B1228" s="326"/>
      <c r="C1228" s="326"/>
      <c r="D1228" s="323" t="str">
        <f t="shared" si="26"/>
        <v/>
      </c>
    </row>
    <row r="1229" ht="25" customHeight="1" spans="1:4">
      <c r="A1229" s="324" t="s">
        <v>1004</v>
      </c>
      <c r="B1229" s="326"/>
      <c r="C1229" s="326"/>
      <c r="D1229" s="323" t="str">
        <f t="shared" si="26"/>
        <v/>
      </c>
    </row>
    <row r="1230" ht="25" customHeight="1" spans="1:4">
      <c r="A1230" s="324" t="s">
        <v>1005</v>
      </c>
      <c r="B1230" s="326"/>
      <c r="C1230" s="326">
        <f>5+10</f>
        <v>15</v>
      </c>
      <c r="D1230" s="323"/>
    </row>
    <row r="1231" ht="25" customHeight="1" spans="1:4">
      <c r="A1231" s="324" t="s">
        <v>1006</v>
      </c>
      <c r="B1231" s="326"/>
      <c r="C1231" s="326"/>
      <c r="D1231" s="323" t="str">
        <f t="shared" si="26"/>
        <v/>
      </c>
    </row>
    <row r="1232" ht="25" customHeight="1" spans="1:4">
      <c r="A1232" s="324" t="s">
        <v>1007</v>
      </c>
      <c r="B1232" s="330"/>
      <c r="C1232" s="330">
        <v>5</v>
      </c>
      <c r="D1232" s="323"/>
    </row>
    <row r="1233" ht="25" customHeight="1" spans="1:4">
      <c r="A1233" s="324" t="s">
        <v>1008</v>
      </c>
      <c r="B1233" s="326"/>
      <c r="C1233" s="326"/>
      <c r="D1233" s="323" t="str">
        <f t="shared" si="26"/>
        <v/>
      </c>
    </row>
    <row r="1234" ht="25" customHeight="1" spans="1:4">
      <c r="A1234" s="324" t="s">
        <v>90</v>
      </c>
      <c r="B1234" s="326">
        <v>35</v>
      </c>
      <c r="C1234" s="326">
        <v>33</v>
      </c>
      <c r="D1234" s="323">
        <f t="shared" si="26"/>
        <v>-0.0571428571428572</v>
      </c>
    </row>
    <row r="1235" ht="25" customHeight="1" spans="1:4">
      <c r="A1235" s="324" t="s">
        <v>1009</v>
      </c>
      <c r="B1235" s="326"/>
      <c r="C1235" s="326"/>
      <c r="D1235" s="323" t="str">
        <f t="shared" si="26"/>
        <v/>
      </c>
    </row>
    <row r="1236" ht="25" customHeight="1" spans="1:4">
      <c r="A1236" s="321" t="s">
        <v>1010</v>
      </c>
      <c r="B1236" s="322">
        <f>SUM(B1237:B1241)</f>
        <v>254</v>
      </c>
      <c r="C1236" s="322">
        <f>SUM(C1237:C1241)</f>
        <v>254</v>
      </c>
      <c r="D1236" s="323">
        <f t="shared" si="26"/>
        <v>0</v>
      </c>
    </row>
    <row r="1237" ht="25" customHeight="1" spans="1:4">
      <c r="A1237" s="324" t="s">
        <v>81</v>
      </c>
      <c r="B1237" s="326"/>
      <c r="C1237" s="326"/>
      <c r="D1237" s="323" t="str">
        <f t="shared" si="26"/>
        <v/>
      </c>
    </row>
    <row r="1238" ht="25" customHeight="1" spans="1:4">
      <c r="A1238" s="324" t="s">
        <v>82</v>
      </c>
      <c r="B1238" s="326"/>
      <c r="C1238" s="326"/>
      <c r="D1238" s="323" t="str">
        <f t="shared" si="26"/>
        <v/>
      </c>
    </row>
    <row r="1239" ht="25" customHeight="1" spans="1:4">
      <c r="A1239" s="324" t="s">
        <v>83</v>
      </c>
      <c r="B1239" s="326"/>
      <c r="C1239" s="326"/>
      <c r="D1239" s="323" t="str">
        <f t="shared" si="26"/>
        <v/>
      </c>
    </row>
    <row r="1240" ht="25" customHeight="1" spans="1:4">
      <c r="A1240" s="324" t="s">
        <v>1011</v>
      </c>
      <c r="B1240" s="330">
        <v>113</v>
      </c>
      <c r="C1240" s="330">
        <v>113</v>
      </c>
      <c r="D1240" s="323">
        <f t="shared" si="26"/>
        <v>0</v>
      </c>
    </row>
    <row r="1241" ht="25" customHeight="1" spans="1:4">
      <c r="A1241" s="324" t="s">
        <v>1012</v>
      </c>
      <c r="B1241" s="330">
        <v>141</v>
      </c>
      <c r="C1241" s="330">
        <v>141</v>
      </c>
      <c r="D1241" s="323">
        <f t="shared" si="26"/>
        <v>0</v>
      </c>
    </row>
    <row r="1242" ht="25" customHeight="1" spans="1:4">
      <c r="A1242" s="321" t="s">
        <v>1013</v>
      </c>
      <c r="B1242" s="328"/>
      <c r="C1242" s="328"/>
      <c r="D1242" s="323" t="str">
        <f t="shared" si="26"/>
        <v/>
      </c>
    </row>
    <row r="1243" ht="25" customHeight="1" spans="1:4">
      <c r="A1243" s="324" t="s">
        <v>81</v>
      </c>
      <c r="B1243" s="326"/>
      <c r="C1243" s="326"/>
      <c r="D1243" s="323" t="str">
        <f t="shared" si="26"/>
        <v/>
      </c>
    </row>
    <row r="1244" ht="25" customHeight="1" spans="1:4">
      <c r="A1244" s="324" t="s">
        <v>82</v>
      </c>
      <c r="B1244" s="326"/>
      <c r="C1244" s="326"/>
      <c r="D1244" s="323" t="str">
        <f t="shared" si="26"/>
        <v/>
      </c>
    </row>
    <row r="1245" ht="25" customHeight="1" spans="1:4">
      <c r="A1245" s="324" t="s">
        <v>83</v>
      </c>
      <c r="B1245" s="326"/>
      <c r="C1245" s="326"/>
      <c r="D1245" s="323" t="str">
        <f t="shared" si="26"/>
        <v/>
      </c>
    </row>
    <row r="1246" ht="25" customHeight="1" spans="1:4">
      <c r="A1246" s="324" t="s">
        <v>1014</v>
      </c>
      <c r="B1246" s="326"/>
      <c r="C1246" s="326"/>
      <c r="D1246" s="323" t="str">
        <f t="shared" si="26"/>
        <v/>
      </c>
    </row>
    <row r="1247" ht="25" customHeight="1" spans="1:4">
      <c r="A1247" s="324" t="s">
        <v>1015</v>
      </c>
      <c r="B1247" s="326"/>
      <c r="C1247" s="326"/>
      <c r="D1247" s="323" t="str">
        <f t="shared" si="26"/>
        <v/>
      </c>
    </row>
    <row r="1248" ht="25" customHeight="1" spans="1:4">
      <c r="A1248" s="321" t="s">
        <v>1016</v>
      </c>
      <c r="B1248" s="328"/>
      <c r="C1248" s="328"/>
      <c r="D1248" s="323" t="str">
        <f t="shared" si="26"/>
        <v/>
      </c>
    </row>
    <row r="1249" ht="25" customHeight="1" spans="1:4">
      <c r="A1249" s="324" t="s">
        <v>81</v>
      </c>
      <c r="B1249" s="326"/>
      <c r="C1249" s="326"/>
      <c r="D1249" s="323" t="str">
        <f t="shared" si="26"/>
        <v/>
      </c>
    </row>
    <row r="1250" ht="25" customHeight="1" spans="1:4">
      <c r="A1250" s="324" t="s">
        <v>82</v>
      </c>
      <c r="B1250" s="326"/>
      <c r="C1250" s="326"/>
      <c r="D1250" s="323" t="str">
        <f t="shared" si="26"/>
        <v/>
      </c>
    </row>
    <row r="1251" ht="25" customHeight="1" spans="1:4">
      <c r="A1251" s="324" t="s">
        <v>83</v>
      </c>
      <c r="B1251" s="326"/>
      <c r="C1251" s="326"/>
      <c r="D1251" s="323" t="str">
        <f t="shared" si="26"/>
        <v/>
      </c>
    </row>
    <row r="1252" ht="25" customHeight="1" spans="1:4">
      <c r="A1252" s="324" t="s">
        <v>1017</v>
      </c>
      <c r="B1252" s="326"/>
      <c r="C1252" s="326"/>
      <c r="D1252" s="323" t="str">
        <f t="shared" si="26"/>
        <v/>
      </c>
    </row>
    <row r="1253" ht="25" customHeight="1" spans="1:4">
      <c r="A1253" s="324" t="s">
        <v>1018</v>
      </c>
      <c r="B1253" s="326"/>
      <c r="C1253" s="326"/>
      <c r="D1253" s="323" t="str">
        <f t="shared" si="26"/>
        <v/>
      </c>
    </row>
    <row r="1254" ht="25" customHeight="1" spans="1:4">
      <c r="A1254" s="324" t="s">
        <v>90</v>
      </c>
      <c r="B1254" s="326"/>
      <c r="C1254" s="326"/>
      <c r="D1254" s="323" t="str">
        <f t="shared" si="26"/>
        <v/>
      </c>
    </row>
    <row r="1255" ht="25" customHeight="1" spans="1:4">
      <c r="A1255" s="324" t="s">
        <v>1019</v>
      </c>
      <c r="B1255" s="326"/>
      <c r="C1255" s="326"/>
      <c r="D1255" s="323" t="str">
        <f t="shared" si="26"/>
        <v/>
      </c>
    </row>
    <row r="1256" ht="25" customHeight="1" spans="1:4">
      <c r="A1256" s="321" t="s">
        <v>1020</v>
      </c>
      <c r="B1256" s="322">
        <f>SUM(B1257:B1268)</f>
        <v>82</v>
      </c>
      <c r="C1256" s="322">
        <f>SUM(C1257:C1268)</f>
        <v>105</v>
      </c>
      <c r="D1256" s="323">
        <f t="shared" si="26"/>
        <v>0.280487804878049</v>
      </c>
    </row>
    <row r="1257" ht="25" customHeight="1" spans="1:4">
      <c r="A1257" s="324" t="s">
        <v>81</v>
      </c>
      <c r="B1257" s="326"/>
      <c r="C1257" s="326"/>
      <c r="D1257" s="323" t="str">
        <f t="shared" si="26"/>
        <v/>
      </c>
    </row>
    <row r="1258" ht="25" customHeight="1" spans="1:4">
      <c r="A1258" s="324" t="s">
        <v>82</v>
      </c>
      <c r="B1258" s="326"/>
      <c r="C1258" s="326"/>
      <c r="D1258" s="323" t="str">
        <f t="shared" si="26"/>
        <v/>
      </c>
    </row>
    <row r="1259" ht="25" customHeight="1" spans="1:4">
      <c r="A1259" s="324" t="s">
        <v>83</v>
      </c>
      <c r="B1259" s="326"/>
      <c r="C1259" s="326"/>
      <c r="D1259" s="323" t="str">
        <f t="shared" si="26"/>
        <v/>
      </c>
    </row>
    <row r="1260" ht="25" customHeight="1" spans="1:4">
      <c r="A1260" s="324" t="s">
        <v>1021</v>
      </c>
      <c r="B1260" s="326"/>
      <c r="C1260" s="326">
        <v>5</v>
      </c>
      <c r="D1260" s="323"/>
    </row>
    <row r="1261" ht="25" customHeight="1" spans="1:4">
      <c r="A1261" s="324" t="s">
        <v>1022</v>
      </c>
      <c r="B1261" s="326"/>
      <c r="C1261" s="326">
        <v>1</v>
      </c>
      <c r="D1261" s="323"/>
    </row>
    <row r="1262" ht="25" customHeight="1" spans="1:4">
      <c r="A1262" s="324" t="s">
        <v>1023</v>
      </c>
      <c r="B1262" s="326"/>
      <c r="C1262" s="326"/>
      <c r="D1262" s="323" t="str">
        <f t="shared" ref="D1262:D1295" si="27">IF(C1262&lt;&gt;0,IF((C1262/B1262-1)&lt;-30%,"",IF((C1262/B1262-1)&gt;150%,"",C1262/B1262-1)),"")</f>
        <v/>
      </c>
    </row>
    <row r="1263" ht="25" customHeight="1" spans="1:4">
      <c r="A1263" s="324" t="s">
        <v>1024</v>
      </c>
      <c r="B1263" s="326"/>
      <c r="C1263" s="326"/>
      <c r="D1263" s="323" t="str">
        <f t="shared" si="27"/>
        <v/>
      </c>
    </row>
    <row r="1264" ht="25" customHeight="1" spans="1:4">
      <c r="A1264" s="324" t="s">
        <v>1025</v>
      </c>
      <c r="B1264" s="326"/>
      <c r="C1264" s="326"/>
      <c r="D1264" s="323" t="str">
        <f t="shared" si="27"/>
        <v/>
      </c>
    </row>
    <row r="1265" ht="25" customHeight="1" spans="1:4">
      <c r="A1265" s="324" t="s">
        <v>1026</v>
      </c>
      <c r="B1265" s="326"/>
      <c r="C1265" s="326"/>
      <c r="D1265" s="323" t="str">
        <f t="shared" si="27"/>
        <v/>
      </c>
    </row>
    <row r="1266" ht="25" customHeight="1" spans="1:4">
      <c r="A1266" s="324" t="s">
        <v>1027</v>
      </c>
      <c r="B1266" s="326"/>
      <c r="C1266" s="326"/>
      <c r="D1266" s="323" t="str">
        <f t="shared" si="27"/>
        <v/>
      </c>
    </row>
    <row r="1267" ht="25" customHeight="1" spans="1:4">
      <c r="A1267" s="324" t="s">
        <v>1028</v>
      </c>
      <c r="B1267" s="326">
        <v>82</v>
      </c>
      <c r="C1267" s="326">
        <v>99</v>
      </c>
      <c r="D1267" s="323">
        <f t="shared" si="27"/>
        <v>0.207317073170732</v>
      </c>
    </row>
    <row r="1268" ht="25" customHeight="1" spans="1:4">
      <c r="A1268" s="324" t="s">
        <v>1029</v>
      </c>
      <c r="B1268" s="326"/>
      <c r="C1268" s="326"/>
      <c r="D1268" s="323" t="str">
        <f t="shared" si="27"/>
        <v/>
      </c>
    </row>
    <row r="1269" ht="25" customHeight="1" spans="1:4">
      <c r="A1269" s="321" t="s">
        <v>1030</v>
      </c>
      <c r="B1269" s="328">
        <f>SUM(B1270:B1272)</f>
        <v>3500</v>
      </c>
      <c r="C1269" s="328">
        <f>SUM(C1270:C1272)</f>
        <v>4036</v>
      </c>
      <c r="D1269" s="323">
        <f t="shared" si="27"/>
        <v>0.153142857142857</v>
      </c>
    </row>
    <row r="1270" ht="25" customHeight="1" spans="1:4">
      <c r="A1270" s="324" t="s">
        <v>1031</v>
      </c>
      <c r="B1270" s="330">
        <v>3500</v>
      </c>
      <c r="C1270" s="330">
        <f>36+4000</f>
        <v>4036</v>
      </c>
      <c r="D1270" s="323">
        <f t="shared" si="27"/>
        <v>0.153142857142857</v>
      </c>
    </row>
    <row r="1271" ht="25" customHeight="1" spans="1:4">
      <c r="A1271" s="324" t="s">
        <v>1032</v>
      </c>
      <c r="B1271" s="326"/>
      <c r="C1271" s="326"/>
      <c r="D1271" s="323" t="str">
        <f t="shared" si="27"/>
        <v/>
      </c>
    </row>
    <row r="1272" ht="25" customHeight="1" spans="1:4">
      <c r="A1272" s="324" t="s">
        <v>1033</v>
      </c>
      <c r="B1272" s="326"/>
      <c r="C1272" s="326"/>
      <c r="D1272" s="323" t="str">
        <f t="shared" si="27"/>
        <v/>
      </c>
    </row>
    <row r="1273" ht="25" customHeight="1" spans="1:4">
      <c r="A1273" s="321" t="s">
        <v>1034</v>
      </c>
      <c r="B1273" s="328">
        <f>SUM(B1274:B1278)</f>
        <v>550</v>
      </c>
      <c r="C1273" s="328">
        <f>SUM(C1274:C1278)</f>
        <v>200</v>
      </c>
      <c r="D1273" s="323" t="str">
        <f t="shared" si="27"/>
        <v/>
      </c>
    </row>
    <row r="1274" ht="25" customHeight="1" spans="1:4">
      <c r="A1274" s="324" t="s">
        <v>1035</v>
      </c>
      <c r="B1274" s="326">
        <v>550</v>
      </c>
      <c r="C1274" s="326">
        <v>200</v>
      </c>
      <c r="D1274" s="323" t="str">
        <f t="shared" si="27"/>
        <v/>
      </c>
    </row>
    <row r="1275" ht="25" customHeight="1" spans="1:4">
      <c r="A1275" s="324" t="s">
        <v>1036</v>
      </c>
      <c r="B1275" s="326"/>
      <c r="C1275" s="326"/>
      <c r="D1275" s="323" t="str">
        <f t="shared" si="27"/>
        <v/>
      </c>
    </row>
    <row r="1276" ht="25" customHeight="1" spans="1:4">
      <c r="A1276" s="324" t="s">
        <v>1037</v>
      </c>
      <c r="B1276" s="330"/>
      <c r="C1276" s="330"/>
      <c r="D1276" s="323" t="str">
        <f t="shared" si="27"/>
        <v/>
      </c>
    </row>
    <row r="1277" ht="25" customHeight="1" spans="1:4">
      <c r="A1277" s="324" t="s">
        <v>1038</v>
      </c>
      <c r="B1277" s="326"/>
      <c r="C1277" s="326"/>
      <c r="D1277" s="323" t="str">
        <f t="shared" si="27"/>
        <v/>
      </c>
    </row>
    <row r="1278" ht="39" customHeight="1" spans="1:4">
      <c r="A1278" s="324" t="s">
        <v>1039</v>
      </c>
      <c r="B1278" s="326"/>
      <c r="C1278" s="326"/>
      <c r="D1278" s="323" t="str">
        <f t="shared" si="27"/>
        <v/>
      </c>
    </row>
    <row r="1279" ht="25" customHeight="1" spans="1:4">
      <c r="A1279" s="321" t="s">
        <v>1040</v>
      </c>
      <c r="B1279" s="328"/>
      <c r="C1279" s="328">
        <v>300</v>
      </c>
      <c r="D1279" s="323"/>
    </row>
    <row r="1280" ht="25" customHeight="1" spans="1:4">
      <c r="A1280" s="321" t="s">
        <v>1041</v>
      </c>
      <c r="B1280" s="328"/>
      <c r="C1280" s="328"/>
      <c r="D1280" s="323" t="str">
        <f t="shared" si="27"/>
        <v/>
      </c>
    </row>
    <row r="1281" ht="25" customHeight="1" spans="1:4">
      <c r="A1281" s="321" t="s">
        <v>63</v>
      </c>
      <c r="B1281" s="328">
        <v>3700</v>
      </c>
      <c r="C1281" s="328">
        <v>4000</v>
      </c>
      <c r="D1281" s="323">
        <f t="shared" si="27"/>
        <v>0.0810810810810811</v>
      </c>
    </row>
    <row r="1282" ht="25" customHeight="1" spans="1:4">
      <c r="A1282" s="321" t="s">
        <v>64</v>
      </c>
      <c r="B1282" s="328">
        <f>B1283</f>
        <v>6715</v>
      </c>
      <c r="C1282" s="328">
        <f>C1283</f>
        <v>1255</v>
      </c>
      <c r="D1282" s="323" t="str">
        <f t="shared" si="27"/>
        <v/>
      </c>
    </row>
    <row r="1283" ht="25" customHeight="1" spans="1:4">
      <c r="A1283" s="321" t="s">
        <v>1042</v>
      </c>
      <c r="B1283" s="328">
        <f>SUM(B1284:B1287)</f>
        <v>6715</v>
      </c>
      <c r="C1283" s="328">
        <f>SUM(C1284:C1287)</f>
        <v>1255</v>
      </c>
      <c r="D1283" s="323" t="str">
        <f t="shared" si="27"/>
        <v/>
      </c>
    </row>
    <row r="1284" ht="25" customHeight="1" spans="1:4">
      <c r="A1284" s="324" t="s">
        <v>1043</v>
      </c>
      <c r="B1284" s="326">
        <v>6715</v>
      </c>
      <c r="C1284" s="326">
        <v>907</v>
      </c>
      <c r="D1284" s="323" t="str">
        <f t="shared" si="27"/>
        <v/>
      </c>
    </row>
    <row r="1285" ht="39" customHeight="1" spans="1:4">
      <c r="A1285" s="324" t="s">
        <v>1044</v>
      </c>
      <c r="B1285" s="326"/>
      <c r="C1285" s="326"/>
      <c r="D1285" s="323" t="str">
        <f t="shared" si="27"/>
        <v/>
      </c>
    </row>
    <row r="1286" ht="41" customHeight="1" spans="1:4">
      <c r="A1286" s="324" t="s">
        <v>1045</v>
      </c>
      <c r="B1286" s="326"/>
      <c r="C1286" s="326"/>
      <c r="D1286" s="323" t="str">
        <f t="shared" si="27"/>
        <v/>
      </c>
    </row>
    <row r="1287" ht="25" customHeight="1" spans="1:4">
      <c r="A1287" s="324" t="s">
        <v>1046</v>
      </c>
      <c r="B1287" s="326"/>
      <c r="C1287" s="326">
        <v>348</v>
      </c>
      <c r="D1287" s="323"/>
    </row>
    <row r="1288" ht="25" customHeight="1" spans="1:4">
      <c r="A1288" s="321" t="s">
        <v>65</v>
      </c>
      <c r="B1288" s="328"/>
      <c r="C1288" s="328"/>
      <c r="D1288" s="323" t="str">
        <f t="shared" si="27"/>
        <v/>
      </c>
    </row>
    <row r="1289" ht="25" customHeight="1" spans="1:4">
      <c r="A1289" s="324" t="s">
        <v>1047</v>
      </c>
      <c r="B1289" s="326"/>
      <c r="C1289" s="326"/>
      <c r="D1289" s="323" t="str">
        <f t="shared" si="27"/>
        <v/>
      </c>
    </row>
    <row r="1290" ht="25" customHeight="1" spans="1:4">
      <c r="A1290" s="321" t="s">
        <v>66</v>
      </c>
      <c r="B1290" s="322">
        <f>SUM(B1291:B1292)</f>
        <v>4000</v>
      </c>
      <c r="C1290" s="322">
        <f>SUM(C1291:C1292)</f>
        <v>0</v>
      </c>
      <c r="D1290" s="323" t="str">
        <f t="shared" si="27"/>
        <v/>
      </c>
    </row>
    <row r="1291" ht="25" customHeight="1" spans="1:4">
      <c r="A1291" s="324" t="s">
        <v>1048</v>
      </c>
      <c r="B1291" s="330">
        <v>4000</v>
      </c>
      <c r="C1291" s="330"/>
      <c r="D1291" s="323" t="str">
        <f t="shared" si="27"/>
        <v/>
      </c>
    </row>
    <row r="1292" ht="25" customHeight="1" spans="1:4">
      <c r="A1292" s="324" t="s">
        <v>902</v>
      </c>
      <c r="B1292" s="326"/>
      <c r="C1292" s="326"/>
      <c r="D1292" s="323" t="str">
        <f t="shared" si="27"/>
        <v/>
      </c>
    </row>
    <row r="1293" ht="25" customHeight="1" spans="1:4">
      <c r="A1293" s="321"/>
      <c r="B1293" s="340"/>
      <c r="C1293" s="340"/>
      <c r="D1293" s="323" t="str">
        <f t="shared" si="27"/>
        <v/>
      </c>
    </row>
    <row r="1294" ht="25" customHeight="1" spans="1:4">
      <c r="A1294" s="341" t="s">
        <v>1049</v>
      </c>
      <c r="B1294" s="328">
        <f>SUM(B4,B248,B251,B266,B357,B411,B465,B522,B643,B715,B788,B807,B918,B982,B1048,B1068,B1096,B1106,B1150,B1170,B1223,B1281,B1282,B1288,B1290)</f>
        <v>362500</v>
      </c>
      <c r="C1294" s="328">
        <f>SUM(C4,C248,C251,C266,C357,C411,C465,C522,C643,C715,C788,C807,C918,C982,C1048,C1068,C1096,C1106,C1150,C1170,C1223,C1281,C1282,C1288,C1290)</f>
        <v>380599.5</v>
      </c>
      <c r="D1294" s="323">
        <f t="shared" si="27"/>
        <v>0.0499296551724138</v>
      </c>
    </row>
  </sheetData>
  <autoFilter ref="A3:D1294"/>
  <mergeCells count="1">
    <mergeCell ref="A1:D1"/>
  </mergeCells>
  <printOptions horizontalCentered="1"/>
  <pageMargins left="0.471527777777778" right="0.393055555555556" top="1.14166666666667" bottom="0.747916666666667" header="0.313888888888889" footer="0.313888888888889"/>
  <pageSetup paperSize="9" scale="75"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31"/>
  <sheetViews>
    <sheetView showZeros="0" view="pageBreakPreview" zoomScaleNormal="100" zoomScaleSheetLayoutView="100" workbookViewId="0">
      <selection activeCell="B8" sqref="B8"/>
    </sheetView>
  </sheetViews>
  <sheetFormatPr defaultColWidth="9" defaultRowHeight="13.5" outlineLevelCol="1"/>
  <cols>
    <col min="1" max="1" width="82.25" customWidth="1"/>
    <col min="2" max="2" width="40.7583333333333" customWidth="1"/>
  </cols>
  <sheetData>
    <row r="1" ht="45" customHeight="1" spans="1:2">
      <c r="A1" s="306" t="s">
        <v>1050</v>
      </c>
      <c r="B1" s="306"/>
    </row>
    <row r="2" ht="20.1" customHeight="1" spans="1:2">
      <c r="A2" s="307"/>
      <c r="B2" s="308" t="s">
        <v>1</v>
      </c>
    </row>
    <row r="3" ht="45" customHeight="1" spans="1:2">
      <c r="A3" s="309" t="s">
        <v>1051</v>
      </c>
      <c r="B3" s="76" t="s">
        <v>4</v>
      </c>
    </row>
    <row r="4" ht="30" customHeight="1" spans="1:2">
      <c r="A4" s="310" t="s">
        <v>1052</v>
      </c>
      <c r="B4" s="311">
        <f>SUM(B5:B8)</f>
        <v>31446</v>
      </c>
    </row>
    <row r="5" ht="30" customHeight="1" spans="1:2">
      <c r="A5" s="312" t="s">
        <v>1053</v>
      </c>
      <c r="B5" s="313">
        <v>22365</v>
      </c>
    </row>
    <row r="6" ht="30" customHeight="1" spans="1:2">
      <c r="A6" s="312" t="s">
        <v>1054</v>
      </c>
      <c r="B6" s="313">
        <v>6199</v>
      </c>
    </row>
    <row r="7" ht="30" customHeight="1" spans="1:2">
      <c r="A7" s="312" t="s">
        <v>1055</v>
      </c>
      <c r="B7" s="313">
        <v>2622</v>
      </c>
    </row>
    <row r="8" ht="30" customHeight="1" spans="1:2">
      <c r="A8" s="312" t="s">
        <v>1056</v>
      </c>
      <c r="B8" s="313">
        <v>260</v>
      </c>
    </row>
    <row r="9" ht="30" customHeight="1" spans="1:2">
      <c r="A9" s="310" t="s">
        <v>1057</v>
      </c>
      <c r="B9" s="311">
        <f>SUM(B10:B19)</f>
        <v>9269</v>
      </c>
    </row>
    <row r="10" ht="30" customHeight="1" spans="1:2">
      <c r="A10" s="312" t="s">
        <v>1058</v>
      </c>
      <c r="B10" s="313">
        <v>4089</v>
      </c>
    </row>
    <row r="11" ht="30" customHeight="1" spans="1:2">
      <c r="A11" s="312" t="s">
        <v>1059</v>
      </c>
      <c r="B11" s="313">
        <v>193</v>
      </c>
    </row>
    <row r="12" ht="30" customHeight="1" spans="1:2">
      <c r="A12" s="312" t="s">
        <v>1060</v>
      </c>
      <c r="B12" s="313">
        <v>315</v>
      </c>
    </row>
    <row r="13" ht="30" customHeight="1" spans="1:2">
      <c r="A13" s="312" t="s">
        <v>1061</v>
      </c>
      <c r="B13" s="313"/>
    </row>
    <row r="14" ht="30" customHeight="1" spans="1:2">
      <c r="A14" s="312" t="s">
        <v>1062</v>
      </c>
      <c r="B14" s="313">
        <v>10</v>
      </c>
    </row>
    <row r="15" ht="30" customHeight="1" spans="1:2">
      <c r="A15" s="312" t="s">
        <v>1063</v>
      </c>
      <c r="B15" s="313">
        <v>143</v>
      </c>
    </row>
    <row r="16" ht="30" customHeight="1" spans="1:2">
      <c r="A16" s="312" t="s">
        <v>1064</v>
      </c>
      <c r="B16" s="313"/>
    </row>
    <row r="17" ht="30" customHeight="1" spans="1:2">
      <c r="A17" s="312" t="s">
        <v>1065</v>
      </c>
      <c r="B17" s="313">
        <v>518</v>
      </c>
    </row>
    <row r="18" ht="30" customHeight="1" spans="1:2">
      <c r="A18" s="312" t="s">
        <v>1066</v>
      </c>
      <c r="B18" s="313">
        <v>1</v>
      </c>
    </row>
    <row r="19" ht="30" customHeight="1" spans="1:2">
      <c r="A19" s="312" t="s">
        <v>1067</v>
      </c>
      <c r="B19" s="313">
        <v>4000</v>
      </c>
    </row>
    <row r="20" ht="30" customHeight="1" spans="1:2">
      <c r="A20" s="310" t="s">
        <v>1068</v>
      </c>
      <c r="B20" s="311">
        <f>SUM(B21)</f>
        <v>0</v>
      </c>
    </row>
    <row r="21" ht="30" customHeight="1" spans="1:2">
      <c r="A21" s="312" t="s">
        <v>1069</v>
      </c>
      <c r="B21" s="314"/>
    </row>
    <row r="22" ht="30" customHeight="1" spans="1:2">
      <c r="A22" s="310" t="s">
        <v>1070</v>
      </c>
      <c r="B22" s="311">
        <f>SUM(B23:B24)</f>
        <v>95802</v>
      </c>
    </row>
    <row r="23" ht="30" customHeight="1" spans="1:2">
      <c r="A23" s="312" t="s">
        <v>1071</v>
      </c>
      <c r="B23" s="314">
        <v>93545</v>
      </c>
    </row>
    <row r="24" ht="30" customHeight="1" spans="1:2">
      <c r="A24" s="312" t="s">
        <v>1072</v>
      </c>
      <c r="B24" s="313">
        <v>2257</v>
      </c>
    </row>
    <row r="25" ht="30" customHeight="1" spans="1:2">
      <c r="A25" s="310" t="s">
        <v>1073</v>
      </c>
      <c r="B25" s="311">
        <f>SUM(B26)</f>
        <v>0</v>
      </c>
    </row>
    <row r="26" ht="30" customHeight="1" spans="1:2">
      <c r="A26" s="312" t="s">
        <v>1074</v>
      </c>
      <c r="B26" s="314"/>
    </row>
    <row r="27" ht="30" customHeight="1" spans="1:2">
      <c r="A27" s="310" t="s">
        <v>1075</v>
      </c>
      <c r="B27" s="311">
        <f>SUM(B28:B30)</f>
        <v>11865</v>
      </c>
    </row>
    <row r="28" ht="30" customHeight="1" spans="1:2">
      <c r="A28" s="312" t="s">
        <v>1076</v>
      </c>
      <c r="B28" s="313">
        <v>5407</v>
      </c>
    </row>
    <row r="29" ht="30" customHeight="1" spans="1:2">
      <c r="A29" s="312" t="s">
        <v>1077</v>
      </c>
      <c r="B29" s="313">
        <v>6336</v>
      </c>
    </row>
    <row r="30" ht="30" customHeight="1" spans="1:2">
      <c r="A30" s="312" t="s">
        <v>1078</v>
      </c>
      <c r="B30" s="313">
        <v>122</v>
      </c>
    </row>
    <row r="31" ht="30" customHeight="1" spans="1:2">
      <c r="A31" s="315" t="s">
        <v>1079</v>
      </c>
      <c r="B31" s="311">
        <f>B4+B9+B20+B22+B25+B27</f>
        <v>148382</v>
      </c>
    </row>
  </sheetData>
  <autoFilter ref="A3:B31"/>
  <mergeCells count="1">
    <mergeCell ref="A1:B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43"/>
  <sheetViews>
    <sheetView showZeros="0" view="pageBreakPreview" zoomScaleNormal="100" zoomScaleSheetLayoutView="100" workbookViewId="0">
      <selection activeCell="A43" sqref="A43"/>
    </sheetView>
  </sheetViews>
  <sheetFormatPr defaultColWidth="9" defaultRowHeight="13.5" outlineLevelCol="1"/>
  <cols>
    <col min="1" max="1" width="76.65" style="148" customWidth="1"/>
    <col min="2" max="2" width="57.2" customWidth="1"/>
  </cols>
  <sheetData>
    <row r="1" s="218" customFormat="1" ht="45" customHeight="1" spans="1:2">
      <c r="A1" s="301" t="s">
        <v>1080</v>
      </c>
      <c r="B1" s="302"/>
    </row>
    <row r="2" ht="20.1" customHeight="1" spans="1:2">
      <c r="A2" s="303"/>
      <c r="B2" s="280" t="s">
        <v>1</v>
      </c>
    </row>
    <row r="3" ht="45" customHeight="1" spans="1:2">
      <c r="A3" s="145" t="s">
        <v>1081</v>
      </c>
      <c r="B3" s="76" t="s">
        <v>4</v>
      </c>
    </row>
    <row r="4" ht="35.1" customHeight="1" spans="1:2">
      <c r="A4" s="304" t="s">
        <v>1082</v>
      </c>
      <c r="B4" s="173"/>
    </row>
    <row r="5" ht="35.1" customHeight="1" spans="1:2">
      <c r="A5" s="304" t="s">
        <v>1083</v>
      </c>
      <c r="B5" s="173"/>
    </row>
    <row r="6" ht="35.1" customHeight="1" spans="1:2">
      <c r="A6" s="304" t="s">
        <v>1084</v>
      </c>
      <c r="B6" s="173"/>
    </row>
    <row r="7" ht="35.1" customHeight="1" spans="1:2">
      <c r="A7" s="304" t="s">
        <v>1083</v>
      </c>
      <c r="B7" s="173"/>
    </row>
    <row r="8" ht="35.1" customHeight="1" spans="1:2">
      <c r="A8" s="304" t="s">
        <v>1085</v>
      </c>
      <c r="B8" s="173"/>
    </row>
    <row r="9" ht="35.1" customHeight="1" spans="1:2">
      <c r="A9" s="304" t="s">
        <v>1083</v>
      </c>
      <c r="B9" s="173"/>
    </row>
    <row r="10" ht="35.1" customHeight="1" spans="1:2">
      <c r="A10" s="304" t="s">
        <v>1086</v>
      </c>
      <c r="B10" s="173"/>
    </row>
    <row r="11" ht="35.1" customHeight="1" spans="1:2">
      <c r="A11" s="304" t="s">
        <v>1083</v>
      </c>
      <c r="B11" s="173"/>
    </row>
    <row r="12" ht="35.1" customHeight="1" spans="1:2">
      <c r="A12" s="304" t="s">
        <v>1087</v>
      </c>
      <c r="B12" s="173"/>
    </row>
    <row r="13" ht="35.1" customHeight="1" spans="1:2">
      <c r="A13" s="304" t="s">
        <v>1083</v>
      </c>
      <c r="B13" s="173"/>
    </row>
    <row r="14" ht="35.1" customHeight="1" spans="1:2">
      <c r="A14" s="304" t="s">
        <v>1088</v>
      </c>
      <c r="B14" s="173"/>
    </row>
    <row r="15" ht="35.1" customHeight="1" spans="1:2">
      <c r="A15" s="304" t="s">
        <v>1083</v>
      </c>
      <c r="B15" s="173"/>
    </row>
    <row r="16" ht="35.1" customHeight="1" spans="1:2">
      <c r="A16" s="304" t="s">
        <v>1089</v>
      </c>
      <c r="B16" s="173"/>
    </row>
    <row r="17" ht="35.1" customHeight="1" spans="1:2">
      <c r="A17" s="304" t="s">
        <v>1083</v>
      </c>
      <c r="B17" s="173"/>
    </row>
    <row r="18" ht="35.1" customHeight="1" spans="1:2">
      <c r="A18" s="304" t="s">
        <v>1090</v>
      </c>
      <c r="B18" s="173"/>
    </row>
    <row r="19" ht="35.1" customHeight="1" spans="1:2">
      <c r="A19" s="304" t="s">
        <v>1083</v>
      </c>
      <c r="B19" s="173"/>
    </row>
    <row r="20" ht="35.1" customHeight="1" spans="1:2">
      <c r="A20" s="304" t="s">
        <v>1091</v>
      </c>
      <c r="B20" s="173"/>
    </row>
    <row r="21" ht="35.1" customHeight="1" spans="1:2">
      <c r="A21" s="304" t="s">
        <v>1083</v>
      </c>
      <c r="B21" s="173"/>
    </row>
    <row r="22" ht="35.1" customHeight="1" spans="1:2">
      <c r="A22" s="304" t="s">
        <v>1092</v>
      </c>
      <c r="B22" s="173"/>
    </row>
    <row r="23" ht="35.1" customHeight="1" spans="1:2">
      <c r="A23" s="304" t="s">
        <v>1083</v>
      </c>
      <c r="B23" s="173"/>
    </row>
    <row r="24" ht="35.1" customHeight="1" spans="1:2">
      <c r="A24" s="304" t="s">
        <v>1093</v>
      </c>
      <c r="B24" s="173"/>
    </row>
    <row r="25" ht="35.1" customHeight="1" spans="1:2">
      <c r="A25" s="304" t="s">
        <v>1083</v>
      </c>
      <c r="B25" s="173"/>
    </row>
    <row r="26" ht="35.1" customHeight="1" spans="1:2">
      <c r="A26" s="304" t="s">
        <v>1094</v>
      </c>
      <c r="B26" s="173"/>
    </row>
    <row r="27" ht="35.1" customHeight="1" spans="1:2">
      <c r="A27" s="304" t="s">
        <v>1083</v>
      </c>
      <c r="B27" s="173"/>
    </row>
    <row r="28" ht="35.1" customHeight="1" spans="1:2">
      <c r="A28" s="304" t="s">
        <v>1095</v>
      </c>
      <c r="B28" s="173"/>
    </row>
    <row r="29" ht="35.1" customHeight="1" spans="1:2">
      <c r="A29" s="304" t="s">
        <v>1083</v>
      </c>
      <c r="B29" s="173"/>
    </row>
    <row r="30" ht="35.1" customHeight="1" spans="1:2">
      <c r="A30" s="304" t="s">
        <v>1096</v>
      </c>
      <c r="B30" s="173"/>
    </row>
    <row r="31" ht="35.1" customHeight="1" spans="1:2">
      <c r="A31" s="304" t="s">
        <v>1083</v>
      </c>
      <c r="B31" s="173"/>
    </row>
    <row r="32" ht="35.1" customHeight="1" spans="1:2">
      <c r="A32" s="304" t="s">
        <v>1097</v>
      </c>
      <c r="B32" s="173"/>
    </row>
    <row r="33" ht="35.1" customHeight="1" spans="1:2">
      <c r="A33" s="304" t="s">
        <v>1083</v>
      </c>
      <c r="B33" s="173"/>
    </row>
    <row r="34" ht="35.1" customHeight="1" spans="1:2">
      <c r="A34" s="304" t="s">
        <v>1098</v>
      </c>
      <c r="B34" s="173"/>
    </row>
    <row r="35" ht="35.1" customHeight="1" spans="1:2">
      <c r="A35" s="304" t="s">
        <v>1083</v>
      </c>
      <c r="B35" s="173"/>
    </row>
    <row r="36" ht="35.1" customHeight="1" spans="1:2">
      <c r="A36" s="304" t="s">
        <v>1099</v>
      </c>
      <c r="B36" s="173"/>
    </row>
    <row r="37" ht="35.1" customHeight="1" spans="1:2">
      <c r="A37" s="304" t="s">
        <v>1083</v>
      </c>
      <c r="B37" s="173"/>
    </row>
    <row r="38" ht="35.1" customHeight="1" spans="1:2">
      <c r="A38" s="304" t="s">
        <v>1100</v>
      </c>
      <c r="B38" s="173"/>
    </row>
    <row r="39" ht="35.1" customHeight="1" spans="1:2">
      <c r="A39" s="304" t="s">
        <v>1083</v>
      </c>
      <c r="B39" s="173"/>
    </row>
    <row r="40" ht="35.1" customHeight="1" spans="1:2">
      <c r="A40" s="304" t="s">
        <v>1101</v>
      </c>
      <c r="B40" s="173"/>
    </row>
    <row r="41" ht="35.1" customHeight="1" spans="1:2">
      <c r="A41" s="304" t="s">
        <v>1083</v>
      </c>
      <c r="B41" s="173"/>
    </row>
    <row r="42" ht="35.1" customHeight="1" spans="1:2">
      <c r="A42" s="305" t="s">
        <v>1102</v>
      </c>
      <c r="B42" s="178"/>
    </row>
    <row r="43" spans="1:1">
      <c r="A43" s="148" t="s">
        <v>1103</v>
      </c>
    </row>
  </sheetData>
  <autoFilter ref="A3:B43"/>
  <mergeCells count="1">
    <mergeCell ref="A1:B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0"/>
  <sheetViews>
    <sheetView showZeros="0" view="pageBreakPreview" zoomScaleNormal="100" zoomScaleSheetLayoutView="100" workbookViewId="0">
      <selection activeCell="D9" sqref="D9"/>
    </sheetView>
  </sheetViews>
  <sheetFormatPr defaultColWidth="9" defaultRowHeight="14.25"/>
  <cols>
    <col min="1" max="1" width="43.625" style="133" customWidth="1"/>
    <col min="2" max="2" width="20.625" style="135" customWidth="1"/>
    <col min="3" max="3" width="20.625" style="133" customWidth="1"/>
    <col min="4" max="4" width="20" style="133" customWidth="1"/>
    <col min="5" max="5" width="20" style="257" customWidth="1"/>
    <col min="6" max="9" width="12.625" style="133"/>
    <col min="10" max="16381" width="9" style="133"/>
    <col min="16382" max="16383" width="35.625" style="133"/>
    <col min="16384" max="16384" width="9" style="133"/>
  </cols>
  <sheetData>
    <row r="1" ht="45" customHeight="1" spans="1:5">
      <c r="A1" s="289" t="s">
        <v>1104</v>
      </c>
      <c r="B1" s="289"/>
      <c r="C1" s="289"/>
      <c r="D1" s="289"/>
      <c r="E1" s="289"/>
    </row>
    <row r="2" ht="20.1" customHeight="1" spans="1:5">
      <c r="A2" s="139"/>
      <c r="B2" s="139"/>
      <c r="C2" s="290"/>
      <c r="D2" s="290"/>
      <c r="E2" s="280" t="s">
        <v>1</v>
      </c>
    </row>
    <row r="3" s="134" customFormat="1" ht="45" customHeight="1" spans="1:5">
      <c r="A3" s="141" t="s">
        <v>1105</v>
      </c>
      <c r="B3" s="141" t="s">
        <v>1106</v>
      </c>
      <c r="C3" s="291" t="s">
        <v>1107</v>
      </c>
      <c r="D3" s="291" t="s">
        <v>1108</v>
      </c>
      <c r="E3" s="291" t="s">
        <v>1109</v>
      </c>
    </row>
    <row r="4" ht="36" customHeight="1" spans="1:7">
      <c r="A4" s="292" t="s">
        <v>1110</v>
      </c>
      <c r="B4" s="293"/>
      <c r="C4" s="293"/>
      <c r="D4" s="293"/>
      <c r="E4" s="293"/>
      <c r="G4" s="294"/>
    </row>
    <row r="5" ht="36" customHeight="1" spans="1:10">
      <c r="A5" s="295" t="s">
        <v>1111</v>
      </c>
      <c r="B5" s="143"/>
      <c r="C5" s="143"/>
      <c r="D5" s="143"/>
      <c r="E5" s="296"/>
      <c r="J5" s="133" t="s">
        <v>1112</v>
      </c>
    </row>
    <row r="6" ht="36" customHeight="1" spans="1:5">
      <c r="A6" s="295" t="s">
        <v>1113</v>
      </c>
      <c r="B6" s="143"/>
      <c r="C6" s="143"/>
      <c r="D6" s="143"/>
      <c r="E6" s="296"/>
    </row>
    <row r="7" ht="36" customHeight="1" spans="1:5">
      <c r="A7" s="295" t="s">
        <v>1114</v>
      </c>
      <c r="B7" s="143"/>
      <c r="C7" s="143"/>
      <c r="D7" s="143"/>
      <c r="E7" s="296"/>
    </row>
    <row r="8" ht="36" customHeight="1" spans="1:5">
      <c r="A8" s="295" t="s">
        <v>1115</v>
      </c>
      <c r="B8" s="143"/>
      <c r="C8" s="143"/>
      <c r="D8" s="143"/>
      <c r="E8" s="296"/>
    </row>
    <row r="9" ht="36" customHeight="1" spans="1:5">
      <c r="A9" s="295" t="s">
        <v>1116</v>
      </c>
      <c r="B9" s="143"/>
      <c r="C9" s="143"/>
      <c r="D9" s="143"/>
      <c r="E9" s="296"/>
    </row>
    <row r="10" ht="36" customHeight="1" spans="1:5">
      <c r="A10" s="295" t="s">
        <v>1117</v>
      </c>
      <c r="B10" s="143"/>
      <c r="C10" s="143"/>
      <c r="D10" s="143"/>
      <c r="E10" s="296"/>
    </row>
    <row r="11" ht="36" customHeight="1" spans="1:5">
      <c r="A11" s="295" t="s">
        <v>1118</v>
      </c>
      <c r="B11" s="143"/>
      <c r="C11" s="143"/>
      <c r="D11" s="143"/>
      <c r="E11" s="296"/>
    </row>
    <row r="12" ht="36" customHeight="1" spans="1:5">
      <c r="A12" s="295" t="s">
        <v>1119</v>
      </c>
      <c r="B12" s="143"/>
      <c r="C12" s="143"/>
      <c r="D12" s="143"/>
      <c r="E12" s="296"/>
    </row>
    <row r="13" ht="36" customHeight="1" spans="1:5">
      <c r="A13" s="295" t="s">
        <v>1120</v>
      </c>
      <c r="B13" s="143"/>
      <c r="C13" s="143"/>
      <c r="D13" s="143"/>
      <c r="E13" s="296"/>
    </row>
    <row r="14" ht="36" customHeight="1" spans="1:5">
      <c r="A14" s="295" t="s">
        <v>1121</v>
      </c>
      <c r="B14" s="143"/>
      <c r="C14" s="143"/>
      <c r="D14" s="143"/>
      <c r="E14" s="296"/>
    </row>
    <row r="15" ht="36" customHeight="1" spans="1:5">
      <c r="A15" s="295" t="s">
        <v>1122</v>
      </c>
      <c r="B15" s="143"/>
      <c r="C15" s="143"/>
      <c r="D15" s="143"/>
      <c r="E15" s="296"/>
    </row>
    <row r="16" ht="36" customHeight="1" spans="1:5">
      <c r="A16" s="295" t="s">
        <v>1123</v>
      </c>
      <c r="B16" s="143"/>
      <c r="C16" s="143"/>
      <c r="D16" s="143"/>
      <c r="E16" s="296"/>
    </row>
    <row r="17" ht="36" customHeight="1" spans="1:5">
      <c r="A17" s="295" t="s">
        <v>1124</v>
      </c>
      <c r="B17" s="143"/>
      <c r="C17" s="143"/>
      <c r="D17" s="143"/>
      <c r="E17" s="296"/>
    </row>
    <row r="18" ht="36" customHeight="1" spans="1:5">
      <c r="A18" s="292" t="s">
        <v>1125</v>
      </c>
      <c r="B18" s="293"/>
      <c r="C18" s="293"/>
      <c r="D18" s="293"/>
      <c r="E18" s="297"/>
    </row>
    <row r="19" ht="36" customHeight="1" spans="1:5">
      <c r="A19" s="292" t="s">
        <v>1126</v>
      </c>
      <c r="B19" s="293"/>
      <c r="C19" s="293"/>
      <c r="D19" s="293"/>
      <c r="E19" s="293"/>
    </row>
    <row r="20" spans="1:5">
      <c r="A20" s="133" t="s">
        <v>1127</v>
      </c>
      <c r="B20" s="298"/>
      <c r="C20" s="299"/>
      <c r="D20" s="299"/>
      <c r="E20" s="300"/>
    </row>
  </sheetData>
  <mergeCells count="1">
    <mergeCell ref="A1:E1"/>
  </mergeCells>
  <conditionalFormatting sqref="B3:G3">
    <cfRule type="cellIs" dxfId="107" priority="2" stopIfTrue="1" operator="lessThanOrEqual">
      <formula>-1</formula>
    </cfRule>
  </conditionalFormatting>
  <conditionalFormatting sqref="E1:F1 F2 G1:G2">
    <cfRule type="cellIs" dxfId="108" priority="3" stopIfTrue="1" operator="greaterThanOrEqual">
      <formula>10</formula>
    </cfRule>
    <cfRule type="cellIs" dxfId="109" priority="4" stopIfTrue="1" operator="lessThanOrEqual">
      <formula>-1</formula>
    </cfRule>
  </conditionalFormatting>
  <conditionalFormatting sqref="B4:G7 C9:G18">
    <cfRule type="cellIs" dxfId="11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11"/>
  <sheetViews>
    <sheetView workbookViewId="0">
      <selection activeCell="L10" sqref="L10"/>
    </sheetView>
  </sheetViews>
  <sheetFormatPr defaultColWidth="9" defaultRowHeight="13.5" outlineLevelCol="4"/>
  <cols>
    <col min="1" max="1" width="37.75" style="276" customWidth="1"/>
    <col min="2" max="2" width="22" style="276" customWidth="1"/>
    <col min="3" max="4" width="23.8833333333333" style="276" customWidth="1"/>
    <col min="5" max="5" width="24.5083333333333" style="276" customWidth="1"/>
    <col min="6" max="256" width="9" style="276"/>
    <col min="257" max="16384" width="9" style="1"/>
  </cols>
  <sheetData>
    <row r="1" s="276" customFormat="1" ht="40.5" customHeight="1" spans="1:5">
      <c r="A1" s="277" t="s">
        <v>1128</v>
      </c>
      <c r="B1" s="277"/>
      <c r="C1" s="277"/>
      <c r="D1" s="277"/>
      <c r="E1" s="277"/>
    </row>
    <row r="2" s="276" customFormat="1" ht="17" customHeight="1" spans="1:5">
      <c r="A2" s="278"/>
      <c r="B2" s="278"/>
      <c r="C2" s="278"/>
      <c r="D2" s="279"/>
      <c r="E2" s="280" t="s">
        <v>1</v>
      </c>
    </row>
    <row r="3" s="1" customFormat="1" ht="24.95" customHeight="1" spans="1:5">
      <c r="A3" s="281" t="s">
        <v>2</v>
      </c>
      <c r="B3" s="281" t="s">
        <v>78</v>
      </c>
      <c r="C3" s="281" t="s">
        <v>4</v>
      </c>
      <c r="D3" s="282" t="s">
        <v>1129</v>
      </c>
      <c r="E3" s="283"/>
    </row>
    <row r="4" s="1" customFormat="1" ht="24.95" customHeight="1" spans="1:5">
      <c r="A4" s="284"/>
      <c r="B4" s="284"/>
      <c r="C4" s="284"/>
      <c r="D4" s="141" t="s">
        <v>1130</v>
      </c>
      <c r="E4" s="141" t="s">
        <v>1131</v>
      </c>
    </row>
    <row r="5" s="276" customFormat="1" ht="35" customHeight="1" spans="1:5">
      <c r="A5" s="285" t="s">
        <v>1106</v>
      </c>
      <c r="B5" s="147">
        <v>516.5</v>
      </c>
      <c r="C5" s="147">
        <f>SUM(C7:C8)</f>
        <v>644.5</v>
      </c>
      <c r="D5" s="147">
        <f t="shared" ref="D5:D8" si="0">C5-B5</f>
        <v>128</v>
      </c>
      <c r="E5" s="286">
        <f t="shared" ref="E5:E8" si="1">D5/B5</f>
        <v>0.247821878025169</v>
      </c>
    </row>
    <row r="6" s="276" customFormat="1" ht="35" customHeight="1" spans="1:5">
      <c r="A6" s="107" t="s">
        <v>1132</v>
      </c>
      <c r="B6" s="147"/>
      <c r="C6" s="287"/>
      <c r="D6" s="147"/>
      <c r="E6" s="286"/>
    </row>
    <row r="7" s="276" customFormat="1" ht="35" customHeight="1" spans="1:5">
      <c r="A7" s="107" t="s">
        <v>1133</v>
      </c>
      <c r="B7" s="147">
        <v>200</v>
      </c>
      <c r="C7" s="147">
        <v>225</v>
      </c>
      <c r="D7" s="147">
        <f t="shared" si="0"/>
        <v>25</v>
      </c>
      <c r="E7" s="286">
        <f t="shared" si="1"/>
        <v>0.125</v>
      </c>
    </row>
    <row r="8" s="276" customFormat="1" ht="35" customHeight="1" spans="1:5">
      <c r="A8" s="107" t="s">
        <v>1134</v>
      </c>
      <c r="B8" s="147">
        <v>316.5</v>
      </c>
      <c r="C8" s="147">
        <v>419.5</v>
      </c>
      <c r="D8" s="147">
        <f t="shared" si="0"/>
        <v>103</v>
      </c>
      <c r="E8" s="286">
        <f t="shared" si="1"/>
        <v>0.325434439178515</v>
      </c>
    </row>
    <row r="9" s="276" customFormat="1" ht="35" customHeight="1" spans="1:5">
      <c r="A9" s="109" t="s">
        <v>1135</v>
      </c>
      <c r="B9" s="147"/>
      <c r="C9" s="147"/>
      <c r="D9" s="147"/>
      <c r="E9" s="286"/>
    </row>
    <row r="10" s="276" customFormat="1" ht="35" customHeight="1" spans="1:5">
      <c r="A10" s="109" t="s">
        <v>1136</v>
      </c>
      <c r="B10" s="147">
        <v>316.5</v>
      </c>
      <c r="C10" s="147">
        <v>419.5</v>
      </c>
      <c r="D10" s="147">
        <f>C10-B10</f>
        <v>103</v>
      </c>
      <c r="E10" s="286">
        <f>D10/B10</f>
        <v>0.325434439178515</v>
      </c>
    </row>
    <row r="11" s="276" customFormat="1" ht="169" customHeight="1" spans="1:5">
      <c r="A11" s="288" t="s">
        <v>1137</v>
      </c>
      <c r="B11" s="288"/>
      <c r="C11" s="288"/>
      <c r="D11" s="288"/>
      <c r="E11" s="288"/>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2"/>
  <sheetViews>
    <sheetView showZeros="0" view="pageBreakPreview" zoomScale="90" zoomScaleNormal="115" zoomScaleSheetLayoutView="90" topLeftCell="A9" workbookViewId="0">
      <selection activeCell="D18" sqref="D18"/>
    </sheetView>
  </sheetViews>
  <sheetFormatPr defaultColWidth="9" defaultRowHeight="14.25" outlineLevelCol="3"/>
  <cols>
    <col min="1" max="1" width="50.75" style="133" customWidth="1"/>
    <col min="2" max="3" width="21.625" style="133" customWidth="1"/>
    <col min="4" max="4" width="21.625" style="257" customWidth="1"/>
    <col min="5" max="5" width="9.375" style="133"/>
    <col min="6" max="16364" width="9" style="133"/>
    <col min="16365" max="16365" width="45.625" style="133"/>
    <col min="16366" max="16384" width="9" style="133"/>
  </cols>
  <sheetData>
    <row r="1" ht="45" customHeight="1" spans="1:4">
      <c r="A1" s="258" t="s">
        <v>1138</v>
      </c>
      <c r="B1" s="258"/>
      <c r="C1" s="258"/>
      <c r="D1" s="258"/>
    </row>
    <row r="2" s="254" customFormat="1" ht="20.1" customHeight="1" spans="1:4">
      <c r="A2" s="259"/>
      <c r="B2" s="260"/>
      <c r="C2" s="259"/>
      <c r="D2" s="261" t="s">
        <v>1</v>
      </c>
    </row>
    <row r="3" s="255" customFormat="1" ht="45" customHeight="1" spans="1:4">
      <c r="A3" s="262" t="s">
        <v>2</v>
      </c>
      <c r="B3" s="153" t="s">
        <v>3</v>
      </c>
      <c r="C3" s="153" t="s">
        <v>4</v>
      </c>
      <c r="D3" s="153" t="s">
        <v>5</v>
      </c>
    </row>
    <row r="4" s="255" customFormat="1" ht="36" customHeight="1" spans="1:4">
      <c r="A4" s="263" t="s">
        <v>1139</v>
      </c>
      <c r="B4" s="241"/>
      <c r="C4" s="247"/>
      <c r="D4" s="80"/>
    </row>
    <row r="5" ht="36" customHeight="1" spans="1:4">
      <c r="A5" s="263" t="s">
        <v>1140</v>
      </c>
      <c r="B5" s="241"/>
      <c r="C5" s="247"/>
      <c r="D5" s="80"/>
    </row>
    <row r="6" ht="36" customHeight="1" spans="1:4">
      <c r="A6" s="263" t="s">
        <v>1141</v>
      </c>
      <c r="B6" s="241"/>
      <c r="C6" s="247"/>
      <c r="D6" s="80"/>
    </row>
    <row r="7" ht="36" customHeight="1" spans="1:4">
      <c r="A7" s="263" t="s">
        <v>1142</v>
      </c>
      <c r="B7" s="241"/>
      <c r="C7" s="247"/>
      <c r="D7" s="80"/>
    </row>
    <row r="8" ht="36" customHeight="1" spans="1:4">
      <c r="A8" s="263" t="s">
        <v>1143</v>
      </c>
      <c r="B8" s="241">
        <f>SUM(B9:B13)</f>
        <v>1839</v>
      </c>
      <c r="C8" s="241">
        <f>SUM(C9:C13)</f>
        <v>18500</v>
      </c>
      <c r="D8" s="80" t="str">
        <f>IF(C8&lt;&gt;0,IF((C8/B8-1)&lt;-30%,"",IF((C8/B8-1)&gt;150%,"",C8/B8-1)),"")</f>
        <v/>
      </c>
    </row>
    <row r="9" ht="36" customHeight="1" spans="1:4">
      <c r="A9" s="264" t="s">
        <v>1144</v>
      </c>
      <c r="B9" s="243">
        <v>1601</v>
      </c>
      <c r="C9" s="244">
        <v>18500</v>
      </c>
      <c r="D9" s="80" t="str">
        <f>IF(C9&lt;&gt;0,IF((C9/B9-1)&lt;-30%,"",IF((C9/B9-1)&gt;150%,"",C9/B9-1)),"")</f>
        <v/>
      </c>
    </row>
    <row r="10" ht="36" customHeight="1" spans="1:4">
      <c r="A10" s="264" t="s">
        <v>1145</v>
      </c>
      <c r="B10" s="243">
        <v>238</v>
      </c>
      <c r="C10" s="244"/>
      <c r="D10" s="80" t="str">
        <f t="shared" ref="D10:D25" si="0">IF(C10&lt;&gt;0,IF((C10/B10-1)&lt;-30%,"",IF((C10/B10-1)&gt;150%,"",C10/B10-1)),"")</f>
        <v/>
      </c>
    </row>
    <row r="11" ht="36" customHeight="1" spans="1:4">
      <c r="A11" s="264" t="s">
        <v>1146</v>
      </c>
      <c r="B11" s="243"/>
      <c r="C11" s="244"/>
      <c r="D11" s="80" t="str">
        <f t="shared" si="0"/>
        <v/>
      </c>
    </row>
    <row r="12" ht="36" customHeight="1" spans="1:4">
      <c r="A12" s="264" t="s">
        <v>1147</v>
      </c>
      <c r="B12" s="243"/>
      <c r="C12" s="244"/>
      <c r="D12" s="80" t="str">
        <f t="shared" si="0"/>
        <v/>
      </c>
    </row>
    <row r="13" ht="36" customHeight="1" spans="1:4">
      <c r="A13" s="264" t="s">
        <v>1148</v>
      </c>
      <c r="B13" s="243"/>
      <c r="C13" s="244"/>
      <c r="D13" s="80" t="str">
        <f t="shared" si="0"/>
        <v/>
      </c>
    </row>
    <row r="14" ht="36" customHeight="1" spans="1:4">
      <c r="A14" s="263" t="s">
        <v>1149</v>
      </c>
      <c r="B14" s="241"/>
      <c r="C14" s="247"/>
      <c r="D14" s="80" t="str">
        <f t="shared" si="0"/>
        <v/>
      </c>
    </row>
    <row r="15" ht="36" customHeight="1" spans="1:4">
      <c r="A15" s="263" t="s">
        <v>1150</v>
      </c>
      <c r="B15" s="241"/>
      <c r="C15" s="247"/>
      <c r="D15" s="80" t="str">
        <f t="shared" si="0"/>
        <v/>
      </c>
    </row>
    <row r="16" ht="36" customHeight="1" spans="1:4">
      <c r="A16" s="264" t="s">
        <v>1151</v>
      </c>
      <c r="B16" s="243"/>
      <c r="C16" s="244"/>
      <c r="D16" s="80" t="str">
        <f t="shared" si="0"/>
        <v/>
      </c>
    </row>
    <row r="17" ht="36" customHeight="1" spans="1:4">
      <c r="A17" s="264" t="s">
        <v>1152</v>
      </c>
      <c r="B17" s="243"/>
      <c r="C17" s="244"/>
      <c r="D17" s="80" t="str">
        <f t="shared" si="0"/>
        <v/>
      </c>
    </row>
    <row r="18" ht="36" customHeight="1" spans="1:4">
      <c r="A18" s="263" t="s">
        <v>1153</v>
      </c>
      <c r="B18" s="241">
        <v>198</v>
      </c>
      <c r="C18" s="247">
        <v>202</v>
      </c>
      <c r="D18" s="80">
        <f t="shared" si="0"/>
        <v>0.0202020202020201</v>
      </c>
    </row>
    <row r="19" ht="36" customHeight="1" spans="1:4">
      <c r="A19" s="263" t="s">
        <v>1154</v>
      </c>
      <c r="B19" s="241"/>
      <c r="C19" s="247"/>
      <c r="D19" s="80" t="str">
        <f t="shared" si="0"/>
        <v/>
      </c>
    </row>
    <row r="20" ht="36" customHeight="1" spans="1:4">
      <c r="A20" s="263" t="s">
        <v>1155</v>
      </c>
      <c r="B20" s="241"/>
      <c r="C20" s="247"/>
      <c r="D20" s="80" t="str">
        <f t="shared" si="0"/>
        <v/>
      </c>
    </row>
    <row r="21" ht="36" customHeight="1" spans="1:4">
      <c r="A21" s="263" t="s">
        <v>1156</v>
      </c>
      <c r="B21" s="241"/>
      <c r="C21" s="247"/>
      <c r="D21" s="80" t="str">
        <f t="shared" si="0"/>
        <v/>
      </c>
    </row>
    <row r="22" ht="36" customHeight="1" spans="1:4">
      <c r="A22" s="265" t="s">
        <v>1157</v>
      </c>
      <c r="B22" s="241">
        <v>150</v>
      </c>
      <c r="C22" s="247">
        <v>150</v>
      </c>
      <c r="D22" s="80">
        <f t="shared" si="0"/>
        <v>0</v>
      </c>
    </row>
    <row r="23" ht="36" customHeight="1" spans="1:4">
      <c r="A23" s="265" t="s">
        <v>1158</v>
      </c>
      <c r="B23" s="241"/>
      <c r="C23" s="247"/>
      <c r="D23" s="80" t="str">
        <f t="shared" si="0"/>
        <v/>
      </c>
    </row>
    <row r="24" ht="36" customHeight="1" spans="1:4">
      <c r="A24" s="265" t="s">
        <v>1159</v>
      </c>
      <c r="B24" s="241"/>
      <c r="C24" s="247"/>
      <c r="D24" s="80" t="str">
        <f t="shared" si="0"/>
        <v/>
      </c>
    </row>
    <row r="25" ht="36" customHeight="1" spans="1:4">
      <c r="A25" s="265" t="s">
        <v>1160</v>
      </c>
      <c r="B25" s="241">
        <v>650</v>
      </c>
      <c r="C25" s="247">
        <v>1148</v>
      </c>
      <c r="D25" s="80">
        <f t="shared" si="0"/>
        <v>0.766153846153846</v>
      </c>
    </row>
    <row r="26" ht="36" customHeight="1" spans="1:4">
      <c r="A26" s="266"/>
      <c r="B26" s="243"/>
      <c r="C26" s="244"/>
      <c r="D26" s="80" t="str">
        <f t="shared" ref="D26:D32" si="1">IF(C26&lt;&gt;0,IF((C26/B26-1)&lt;-30%,"",IF((C26/B26-1)&gt;150%,"",C26/B26-1)),"")</f>
        <v/>
      </c>
    </row>
    <row r="27" ht="36" customHeight="1" spans="1:4">
      <c r="A27" s="268" t="s">
        <v>1161</v>
      </c>
      <c r="B27" s="241">
        <f>B4+B5+B6+B7+B8+B14+B15+B18+B19+B20+B21+B22+B23+B24+B25</f>
        <v>2837</v>
      </c>
      <c r="C27" s="241">
        <f>C4+C5+C6+C7+C8+C14+C15+C18+C19+C20+C21+C22+C23+C24+C25</f>
        <v>20000</v>
      </c>
      <c r="D27" s="80" t="str">
        <f t="shared" si="1"/>
        <v/>
      </c>
    </row>
    <row r="28" ht="36" customHeight="1" spans="1:4">
      <c r="A28" s="269" t="s">
        <v>1162</v>
      </c>
      <c r="B28" s="243">
        <v>61110</v>
      </c>
      <c r="C28" s="244">
        <v>13000</v>
      </c>
      <c r="D28" s="80" t="str">
        <f t="shared" si="1"/>
        <v/>
      </c>
    </row>
    <row r="29" ht="36" customHeight="1" spans="1:4">
      <c r="A29" s="274" t="s">
        <v>33</v>
      </c>
      <c r="B29" s="241">
        <f>SUM(B30:B31)</f>
        <v>6499</v>
      </c>
      <c r="C29" s="241">
        <f>SUM(C30:C31)</f>
        <v>6000</v>
      </c>
      <c r="D29" s="80">
        <f t="shared" si="1"/>
        <v>-0.0767810432374212</v>
      </c>
    </row>
    <row r="30" ht="36" customHeight="1" spans="1:4">
      <c r="A30" s="275" t="s">
        <v>1163</v>
      </c>
      <c r="B30" s="243">
        <v>5630</v>
      </c>
      <c r="C30" s="244">
        <v>5693</v>
      </c>
      <c r="D30" s="80">
        <f t="shared" si="1"/>
        <v>0.0111900532859681</v>
      </c>
    </row>
    <row r="31" ht="36" customHeight="1" spans="1:4">
      <c r="A31" s="275" t="s">
        <v>36</v>
      </c>
      <c r="B31" s="243">
        <v>869</v>
      </c>
      <c r="C31" s="244">
        <v>307</v>
      </c>
      <c r="D31" s="80" t="str">
        <f t="shared" si="1"/>
        <v/>
      </c>
    </row>
    <row r="32" ht="36" customHeight="1" spans="1:4">
      <c r="A32" s="268" t="s">
        <v>40</v>
      </c>
      <c r="B32" s="241">
        <f>B27+B28+B29</f>
        <v>70446</v>
      </c>
      <c r="C32" s="241">
        <f>C27+C28+C29</f>
        <v>39000</v>
      </c>
      <c r="D32" s="80" t="str">
        <f t="shared" si="1"/>
        <v/>
      </c>
    </row>
  </sheetData>
  <autoFilter ref="A3:D32"/>
  <mergeCells count="1">
    <mergeCell ref="A1:D1"/>
  </mergeCells>
  <conditionalFormatting sqref="A29:A36">
    <cfRule type="expression" dxfId="111" priority="6" stopIfTrue="1">
      <formula>"len($A:$A)=3"</formula>
    </cfRule>
  </conditionalFormatting>
  <conditionalFormatting sqref="D8:D32">
    <cfRule type="expression" dxfId="112" priority="4" stopIfTrue="1">
      <formula>"len($A:$A)=3"</formula>
    </cfRule>
    <cfRule type="expression" dxfId="113" priority="3" stopIfTrue="1">
      <formula>"len($A:$A)=3"</formula>
    </cfRule>
    <cfRule type="expression" dxfId="114" priority="2" stopIfTrue="1">
      <formula>"len($A:$A)=3"</formula>
    </cfRule>
    <cfRule type="expression" dxfId="115" priority="1" stopIfTrue="1">
      <formula>"len($A:$A)=3"</formula>
    </cfRule>
  </conditionalFormatting>
  <conditionalFormatting sqref="A28:A37 A5:A21">
    <cfRule type="expression" dxfId="116" priority="13" stopIfTrue="1">
      <formula>"len($A:$A)=3"</formula>
    </cfRule>
  </conditionalFormatting>
  <conditionalFormatting sqref="B5:G7 B8:C16 E8:G16">
    <cfRule type="expression" dxfId="117" priority="10" stopIfTrue="1">
      <formula>"len($A:$A)=3"</formula>
    </cfRule>
  </conditionalFormatting>
  <conditionalFormatting sqref="C5:G7 E8:G16 C9:C16">
    <cfRule type="expression" dxfId="118" priority="7" stopIfTrue="1">
      <formula>"len($A:$A)=3"</formula>
    </cfRule>
  </conditionalFormatting>
  <conditionalFormatting sqref="B13:C21 E13:G21">
    <cfRule type="expression" dxfId="119" priority="11" stopIfTrue="1">
      <formula>"len($A:$A)=3"</formula>
    </cfRule>
  </conditionalFormatting>
  <conditionalFormatting sqref="C13:C21 E13:G21">
    <cfRule type="expression" dxfId="120" priority="8" stopIfTrue="1">
      <formula>"len($A:$A)=3"</formula>
    </cfRule>
  </conditionalFormatting>
  <conditionalFormatting sqref="B28:C32 E28:G32 B33:G36">
    <cfRule type="expression" dxfId="121" priority="12" stopIfTrue="1">
      <formula>"len($A:$A)=3"</formula>
    </cfRule>
  </conditionalFormatting>
  <conditionalFormatting sqref="C28 E28:G32 C30:C32 C33:G36">
    <cfRule type="expression" dxfId="122"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33</vt:i4>
      </vt:variant>
    </vt:vector>
  </HeadingPairs>
  <TitlesOfParts>
    <vt:vector size="33" baseType="lpstr">
      <vt:lpstr>1-1凤庆县一般公共预算收入情况表</vt:lpstr>
      <vt:lpstr>1-2凤庆县一般公共预算支出情况表</vt:lpstr>
      <vt:lpstr>1-3县本级一般公共预算收入情况表</vt:lpstr>
      <vt:lpstr>1-4县本级一般公共预算支出情况表（公开到项级）</vt:lpstr>
      <vt:lpstr>1-5县本级一般公共预算基本支出情况表（公开到款级）</vt:lpstr>
      <vt:lpstr>1-6县本级一般公共预算支出表（县对下转移支付项目）</vt:lpstr>
      <vt:lpstr>1-7凤庆县分地区税收返还和转移支付预算表</vt:lpstr>
      <vt:lpstr>1-8凤庆县本级“三公”经费预算财政拨款情况统计表</vt:lpstr>
      <vt:lpstr>2-1凤庆县政府性基金预算收入情况表</vt:lpstr>
      <vt:lpstr>2-2凤庆县政府性基金预算支出情况表</vt:lpstr>
      <vt:lpstr>2-3县本级政府性基金预算收入情况表</vt:lpstr>
      <vt:lpstr>2-4县本级政府性基金预算支出情况表（公开到项级）</vt:lpstr>
      <vt:lpstr>2-5县本级政府性基金支出表（县对下转移支付）</vt:lpstr>
      <vt:lpstr>3-1凤庆县国有资本经营收入预算情况表</vt:lpstr>
      <vt:lpstr>3-2凤庆县国有资本经营支出预算情况表</vt:lpstr>
      <vt:lpstr>3-3县本级国有资本经营收入预算情况表</vt:lpstr>
      <vt:lpstr>3-4县本级国有资本经营支出预算情况表（公开到项级）</vt:lpstr>
      <vt:lpstr>3-5 凤庆县国有资本经营预算转移支付表（分地区）</vt:lpstr>
      <vt:lpstr>3-6 国有资本经营预算转移支付表（分项目）</vt:lpstr>
      <vt:lpstr>4-1凤庆县社会保险基金收入预算情况表</vt:lpstr>
      <vt:lpstr>4-2凤庆县社会保险基金支出预算情况表</vt:lpstr>
      <vt:lpstr>4-3县本级社会保险基金收入预算情况表</vt:lpstr>
      <vt:lpstr>4-4县本级社会保险基金支出预算情况表</vt:lpstr>
      <vt:lpstr>5-1   2019年地方政府债务限额及余额预算情况表</vt:lpstr>
      <vt:lpstr>5-2  2019年地方政府一般债务余额情况表</vt:lpstr>
      <vt:lpstr>5-3  县本级2019年地方政府一般债务余额情况表</vt:lpstr>
      <vt:lpstr>5-4 2019年地方政府专项债务余额情况表</vt:lpstr>
      <vt:lpstr>5-5 本级2019年地方政府专项债务余额情况表（本级）</vt:lpstr>
      <vt:lpstr>5-6 地方政府债券发行及还本付息情况表</vt:lpstr>
      <vt:lpstr>5-7 凤庆县2020年本级政府专项债务限额和余额情况表</vt:lpstr>
      <vt:lpstr>5-8 2019年年初新增地方政府债券资金安排表</vt: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Administrator</cp:lastModifiedBy>
  <dcterms:created xsi:type="dcterms:W3CDTF">2006-09-16T00:00:00Z</dcterms:created>
  <cp:lastPrinted>2020-01-17T09:59:00Z</cp:lastPrinted>
  <dcterms:modified xsi:type="dcterms:W3CDTF">2023-02-01T10:42:10Z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